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00\zarzad\5. Marketing\2024\Szkolenie AFFS\RACK\"/>
    </mc:Choice>
  </mc:AlternateContent>
  <xr:revisionPtr revIDLastSave="0" documentId="13_ncr:1_{F85B8546-B9B2-4736-8D78-17C34C26C591}" xr6:coauthVersionLast="47" xr6:coauthVersionMax="47" xr10:uidLastSave="{00000000-0000-0000-0000-000000000000}"/>
  <workbookProtection workbookAlgorithmName="SHA-512" workbookHashValue="ZuSztVHGVFIewthPXcrmf8rcktkTevst6/tIUe419wgcGK1OuzC/f0F5jO9spPumcKEB8IPREPO5M4k/g3263Q==" workbookSaltValue="p7OAzRO/gN00YUru+D+M9g==" workbookSpinCount="100000" lockStructure="1"/>
  <bookViews>
    <workbookView xWindow="-28898" yWindow="-98" windowWidth="28996" windowHeight="15675" xr2:uid="{DEB9F3D1-C482-4873-9560-15A02AE044DB}"/>
  </bookViews>
  <sheets>
    <sheet name="Kalkulator" sheetId="1" r:id="rId1"/>
    <sheet name="KB - współczynniki" sheetId="2" r:id="rId2"/>
  </sheets>
  <definedNames>
    <definedName name="_xlnm.Print_Area" localSheetId="0">Kalkulator!$A$1:$N$61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28" i="1" l="1"/>
  <c r="L23" i="1"/>
  <c r="L25" i="1" s="1"/>
  <c r="L30" i="1" l="1"/>
  <c r="L31" i="1" s="1"/>
  <c r="X26" i="1" l="1"/>
  <c r="V26" i="1"/>
  <c r="T26" i="1"/>
  <c r="T24" i="1"/>
  <c r="V24" i="1"/>
  <c r="X24" i="1"/>
  <c r="L34" i="1" l="1"/>
  <c r="L35" i="1" l="1"/>
  <c r="L37" i="1" s="1"/>
  <c r="L50" i="1" l="1"/>
  <c r="H49" i="1" s="1"/>
  <c r="L55" i="1"/>
  <c r="M55" i="1" s="1"/>
  <c r="L36" i="1"/>
  <c r="L41" i="1" l="1"/>
  <c r="L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<sst xmlns="http://schemas.openxmlformats.org/spreadsheetml/2006/main" count="293" uniqueCount="215">
  <si>
    <t>= 0</t>
  </si>
  <si>
    <t>VZ</t>
  </si>
  <si>
    <t xml:space="preserve">A0 </t>
  </si>
  <si>
    <t>Niniejszy kalkulator ma charakter wyłącznie informacyjny/pomocniczy</t>
  </si>
  <si>
    <t>KB - współczynniki są na kolejnej zakładce</t>
  </si>
  <si>
    <t>Metoda obliczeniowa</t>
  </si>
  <si>
    <t>Oblicz rzeczywistą powierzchnię i objętość</t>
  </si>
  <si>
    <t>Określić wymiary chronionej obudowy (w m):</t>
  </si>
  <si>
    <t xml:space="preserve"> długość, głębokość i wysokość</t>
  </si>
  <si>
    <t>Zapisywanie wartości w komórkach</t>
  </si>
  <si>
    <t xml:space="preserve">Ocena zajmowanej przestrzeni niepalnych ciał stałych </t>
  </si>
  <si>
    <t>w obudowie (w %)</t>
  </si>
  <si>
    <t>Określenie koncentracji projektu</t>
  </si>
  <si>
    <t xml:space="preserve">Określ typ materiału, który ma być chroniony i znajdź odpowiednie </t>
  </si>
  <si>
    <t>stężenie projektowe (Kb) w tabeli w arkuszu „Wartość Kb”.</t>
  </si>
  <si>
    <t>Obliczanie wpływu otwartych/wentylowanych przestrzeni</t>
  </si>
  <si>
    <t>`</t>
  </si>
  <si>
    <t>'= powierzchnia otworów</t>
  </si>
  <si>
    <t>= objętość wentylowanego powietrza</t>
  </si>
  <si>
    <t>która wydostanie się przez otwory lub kanały wentylacyjne.</t>
  </si>
  <si>
    <t>= powierzchnia otworu wentylacyjnego</t>
  </si>
  <si>
    <r>
      <t>= (π x 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)/4 dla otworów okrągłych</t>
    </r>
  </si>
  <si>
    <t/>
  </si>
  <si>
    <t>= (L x l) dla otworów prostokątnych</t>
  </si>
  <si>
    <t>= V° (natężenie przepływu wentylatora w m3/godz.) / 60</t>
  </si>
  <si>
    <t>Uwaga</t>
  </si>
  <si>
    <t xml:space="preserve">- Zastosowanie wentylatora znacznie zwiększy wymaganą ilość CO2 dla systemu. </t>
  </si>
  <si>
    <t>In this case, VZ = 0.</t>
  </si>
  <si>
    <t xml:space="preserve"> i zmniejszyć żądaną ilość CO2. </t>
  </si>
  <si>
    <t>Określenie ilości środka gaśniczego</t>
  </si>
  <si>
    <t>Ilość CO2 niezbędna do ochrony danego obszaru jest podana w komórce L32.</t>
  </si>
  <si>
    <t>rozmiar butli do wybrania wynosi 5,0 kg.</t>
  </si>
  <si>
    <t>Uwaga.</t>
  </si>
  <si>
    <t>Bardziej szczegółowe informacje można znaleźć bezpośrednio w europejskich normach Vds Directive 2093 i CEA 4007.</t>
  </si>
  <si>
    <t>%</t>
  </si>
  <si>
    <t>TO BE FILLED BY USER</t>
  </si>
  <si>
    <t>coefficient</t>
  </si>
  <si>
    <t>m²</t>
  </si>
  <si>
    <t>DO NOT MODIFY</t>
  </si>
  <si>
    <t>A = AV + 30AO</t>
  </si>
  <si>
    <r>
      <t>m</t>
    </r>
    <r>
      <rPr>
        <b/>
        <sz val="10"/>
        <rFont val="Calibri"/>
        <family val="2"/>
      </rPr>
      <t>³</t>
    </r>
  </si>
  <si>
    <t>m³/min</t>
  </si>
  <si>
    <t>m³</t>
  </si>
  <si>
    <t>V = VV + 4VZ - VG</t>
  </si>
  <si>
    <t>Kg</t>
  </si>
  <si>
    <t>Tabela obliczeniowa</t>
  </si>
  <si>
    <t>Wartość</t>
  </si>
  <si>
    <t>Jednostka</t>
  </si>
  <si>
    <t>Komentarz</t>
  </si>
  <si>
    <t>D: Długość</t>
  </si>
  <si>
    <t>G: Głębokość</t>
  </si>
  <si>
    <t>W: Wysokość</t>
  </si>
  <si>
    <t>Zajęta przestrzeń niepalna</t>
  </si>
  <si>
    <t>metr</t>
  </si>
  <si>
    <t>DO WYPEŁNIENIA PRZEZ UŻYTKOWNIKA</t>
  </si>
  <si>
    <t>Stężenie projektowe</t>
  </si>
  <si>
    <t>Kb - wspólczynnik</t>
  </si>
  <si>
    <t xml:space="preserve">Określanie powierzchni </t>
  </si>
  <si>
    <t>AV: Całkowita powierzchnia</t>
  </si>
  <si>
    <t>NIE MODYFIKOWAĆ</t>
  </si>
  <si>
    <r>
      <t>NIE MODYFIKOWAĆ</t>
    </r>
    <r>
      <rPr>
        <i/>
        <vertAlign val="superscript"/>
        <sz val="8"/>
        <rFont val="Arial"/>
        <family val="2"/>
      </rPr>
      <t>3</t>
    </r>
  </si>
  <si>
    <r>
      <t>AO: Powierzchnia otworów</t>
    </r>
    <r>
      <rPr>
        <b/>
        <vertAlign val="superscript"/>
        <sz val="10"/>
        <rFont val="Arial"/>
        <family val="2"/>
      </rPr>
      <t>1</t>
    </r>
  </si>
  <si>
    <t>A: Powierzchnia netto do określania Q</t>
  </si>
  <si>
    <t>Określanie objętości</t>
  </si>
  <si>
    <t>VV: Objętość pomieszczenia / obiektu</t>
  </si>
  <si>
    <r>
      <t>VZ: Objętość wentylowanego powietrza</t>
    </r>
    <r>
      <rPr>
        <b/>
        <vertAlign val="superscript"/>
        <sz val="10"/>
        <rFont val="Arial"/>
        <family val="2"/>
      </rPr>
      <t>2</t>
    </r>
  </si>
  <si>
    <t>VG: Objętość struktur</t>
  </si>
  <si>
    <t>V: Objętość netto do określenia Q</t>
  </si>
  <si>
    <t>CO2 wymagany zgodnie z przepisami VdS 2093, CEA, 4007, R13: dla ochrony punktowej</t>
  </si>
  <si>
    <t>Q: Żądana ilość</t>
  </si>
  <si>
    <r>
      <t>Żądana ilość+ 10%</t>
    </r>
    <r>
      <rPr>
        <b/>
        <vertAlign val="superscript"/>
        <sz val="10"/>
        <rFont val="Arial"/>
        <family val="2"/>
      </rPr>
      <t>4</t>
    </r>
  </si>
  <si>
    <t>2) Dla przestrzeni otwartych/wentylowanych, VZ = V° (natężenie przepływu wentylatora w m3/h) / 60 minut. Dla pomieszczeń zamkniętych VZ = 0</t>
  </si>
  <si>
    <t>3) Q = Kb ( 0,2A + 0,75V) jeśli 0,75 V + 0,2 AV &lt; 1,1 V lub Q = Kb (1,1 V + 6 A0) jeśli 0,75 V + 0,2 AV &gt;= 1,1 V</t>
  </si>
  <si>
    <t>OSTRZEŻENIE!  Sprawdzić, czy w przypadku rozładowania stężenie CO2 w pomieszczeniu jest niższe niż 5%.</t>
  </si>
  <si>
    <t>Objętość pomieszczenia, w którym znajduje się chroniona obudowa</t>
  </si>
  <si>
    <t>Szerokość pomieszczenia</t>
  </si>
  <si>
    <t>Długość pomieszczenia</t>
  </si>
  <si>
    <t>Wysokość pomieszczenia</t>
  </si>
  <si>
    <t>Głośność pomieszczenia</t>
  </si>
  <si>
    <t>Przestrzegane są zalecenia dotyczące bezpieczeństwa.</t>
  </si>
  <si>
    <t>1) Dla przestrzeni otwartych/wentylowanych, A0 = powierzchnia otworu wentylacyjnego = (π x d2)/4 dla otworów kołowych. Dla zamkniętego obszaru A0 = 0</t>
  </si>
  <si>
    <r>
      <rPr>
        <b/>
        <sz val="10"/>
        <rFont val="Arial"/>
        <family val="2"/>
      </rPr>
      <t>L12</t>
    </r>
    <r>
      <rPr>
        <sz val="11"/>
        <color theme="1"/>
        <rFont val="Aptos Narrow"/>
        <family val="2"/>
        <charset val="238"/>
        <scheme val="minor"/>
      </rPr>
      <t xml:space="preserve">, </t>
    </r>
    <r>
      <rPr>
        <b/>
        <sz val="10"/>
        <rFont val="Arial"/>
        <family val="2"/>
      </rPr>
      <t>L13</t>
    </r>
    <r>
      <rPr>
        <sz val="11"/>
        <color theme="1"/>
        <rFont val="Aptos Narrow"/>
        <family val="2"/>
        <charset val="238"/>
        <scheme val="minor"/>
      </rPr>
      <t xml:space="preserve"> i </t>
    </r>
    <r>
      <rPr>
        <b/>
        <sz val="10"/>
        <rFont val="Arial"/>
        <family val="2"/>
      </rPr>
      <t>L14</t>
    </r>
  </si>
  <si>
    <t>Zapisz wartość w komórce L15</t>
  </si>
  <si>
    <t>Zapisz wartość w komórce L19</t>
  </si>
  <si>
    <r>
      <t xml:space="preserve">Wpisz 0 w komórkęl </t>
    </r>
    <r>
      <rPr>
        <b/>
        <sz val="10"/>
        <rFont val="Arial"/>
        <family val="2"/>
      </rPr>
      <t>L24</t>
    </r>
  </si>
  <si>
    <r>
      <t xml:space="preserve">Wpisz 0 w komórce </t>
    </r>
    <r>
      <rPr>
        <b/>
        <sz val="10"/>
        <rFont val="Arial"/>
        <family val="2"/>
      </rPr>
      <t>L29</t>
    </r>
  </si>
  <si>
    <r>
      <t xml:space="preserve">Wpisz wartość w komórce </t>
    </r>
    <r>
      <rPr>
        <b/>
        <sz val="10"/>
        <rFont val="Arial"/>
        <family val="2"/>
      </rPr>
      <t>L24</t>
    </r>
  </si>
  <si>
    <r>
      <t xml:space="preserve">Wpisz wartość w komórce  </t>
    </r>
    <r>
      <rPr>
        <b/>
        <sz val="10"/>
        <rFont val="Arial"/>
        <family val="2"/>
      </rPr>
      <t>L29</t>
    </r>
  </si>
  <si>
    <t>&lt;</t>
  </si>
  <si>
    <t>0,75 V + 0,2 AV &lt; 1,1 V</t>
  </si>
  <si>
    <t>&gt;=</t>
  </si>
  <si>
    <t xml:space="preserve">Q = Kb ( 0,2A + 0,75V) </t>
  </si>
  <si>
    <t>Q = Kb (1,1 V + 6 A0)</t>
  </si>
  <si>
    <t>Dobrany system</t>
  </si>
  <si>
    <t>AFFS-RACK/CO2/I 5 kg</t>
  </si>
  <si>
    <t>AFFS-RACK/CO2/I 10 kg</t>
  </si>
  <si>
    <t>Kontrola doboru zbiornika</t>
  </si>
  <si>
    <t>Dobór zbiornika</t>
  </si>
  <si>
    <t>Acetone</t>
  </si>
  <si>
    <t>1.0</t>
  </si>
  <si>
    <t>Acetylene</t>
  </si>
  <si>
    <t>2.57</t>
  </si>
  <si>
    <t>Aviation gasoline</t>
  </si>
  <si>
    <t>1.06</t>
  </si>
  <si>
    <t>Benzene</t>
  </si>
  <si>
    <t>1.1</t>
  </si>
  <si>
    <t>Butadiene</t>
  </si>
  <si>
    <t>1.26</t>
  </si>
  <si>
    <t>Butane</t>
  </si>
  <si>
    <t>Butanol</t>
  </si>
  <si>
    <t>1.6</t>
  </si>
  <si>
    <t>Butene-1</t>
  </si>
  <si>
    <t>Carbon disulphide</t>
  </si>
  <si>
    <t>3.03</t>
  </si>
  <si>
    <t>Carbon monoxide</t>
  </si>
  <si>
    <t>2.43</t>
  </si>
  <si>
    <t>Coal or natural gas</t>
  </si>
  <si>
    <t>Cyclopropene</t>
  </si>
  <si>
    <t>Diesel, petrol</t>
  </si>
  <si>
    <t>Diethyl ether / Ethyl ether</t>
  </si>
  <si>
    <t>1.20</t>
  </si>
  <si>
    <t>Dimethyl ether</t>
  </si>
  <si>
    <t>1.22</t>
  </si>
  <si>
    <t>Ethane</t>
  </si>
  <si>
    <t>Ethyl alcohol</t>
  </si>
  <si>
    <t>1.2</t>
  </si>
  <si>
    <t>Ethylene</t>
  </si>
  <si>
    <t>Ethylene dichloride</t>
  </si>
  <si>
    <t>Ethylene oxide</t>
  </si>
  <si>
    <t>1.8</t>
  </si>
  <si>
    <t>Gasoline</t>
  </si>
  <si>
    <t>n-Heptane</t>
  </si>
  <si>
    <t>Hexane</t>
  </si>
  <si>
    <t>Hydrogen</t>
  </si>
  <si>
    <t>3.3</t>
  </si>
  <si>
    <t>Hydrogen sulphide</t>
  </si>
  <si>
    <t>Isobutane</t>
  </si>
  <si>
    <t>Isobutylene</t>
  </si>
  <si>
    <t>Isobutyl formate</t>
  </si>
  <si>
    <t>JP-4</t>
  </si>
  <si>
    <t>Kerosene</t>
  </si>
  <si>
    <t>Methane</t>
  </si>
  <si>
    <t>Methyl acetate</t>
  </si>
  <si>
    <t>1.03</t>
  </si>
  <si>
    <t>Methyl alcohol</t>
  </si>
  <si>
    <t>Methyl butane-1</t>
  </si>
  <si>
    <t>Methyl ethyl ketone</t>
  </si>
  <si>
    <t>Methyl formate</t>
  </si>
  <si>
    <t>1.18</t>
  </si>
  <si>
    <t>n-Octane</t>
  </si>
  <si>
    <t>Natural gas</t>
  </si>
  <si>
    <t>Para dichloride benzene</t>
  </si>
  <si>
    <t>1.47</t>
  </si>
  <si>
    <t>Pentane</t>
  </si>
  <si>
    <t>Propane</t>
  </si>
  <si>
    <t>Propylene</t>
  </si>
  <si>
    <t>Toluene</t>
  </si>
  <si>
    <t>Quench/lube oils</t>
  </si>
  <si>
    <t>ü</t>
  </si>
  <si>
    <t>Cotton</t>
  </si>
  <si>
    <t>2.00</t>
  </si>
  <si>
    <t>Paper,corrugated cardboard</t>
  </si>
  <si>
    <t>2.25</t>
  </si>
  <si>
    <t>Plastic materials (granulate)</t>
  </si>
  <si>
    <t>Polystyrene</t>
  </si>
  <si>
    <t>1.00</t>
  </si>
  <si>
    <t>Polyurethane</t>
  </si>
  <si>
    <t>Cellulose</t>
  </si>
  <si>
    <t>Electrical switch and distribution rooms</t>
  </si>
  <si>
    <t>Electronic data processing systems</t>
  </si>
  <si>
    <t>IT rooms (engine rooms)</t>
  </si>
  <si>
    <t>1.50</t>
  </si>
  <si>
    <t>Control room of high-rack storage</t>
  </si>
  <si>
    <t>Paint shops and drying systems</t>
  </si>
  <si>
    <t>Generators incl. cooling systems</t>
  </si>
  <si>
    <t>Cable rooms, cable floors and cable ducts</t>
  </si>
  <si>
    <t>Oil-filled transformers</t>
  </si>
  <si>
    <t>Dry-type transformers</t>
  </si>
  <si>
    <t>Textile machines</t>
  </si>
  <si>
    <t>m3</t>
  </si>
  <si>
    <t>Po rozładowaniu stężenie CO2 w pomieszczeniu wynosi:</t>
  </si>
  <si>
    <t xml:space="preserve">Pomieszczenie zawierające chronioną obudowę musi być większe niż </t>
  </si>
  <si>
    <t>CO2 - obliczenie masy środka gaśniczego CO2 zgodnie z VdS 2093, CEA 4007, APSAD R13</t>
  </si>
  <si>
    <t>Data:</t>
  </si>
  <si>
    <t>Kb- wspólczynniki zgodnie z  wytycznymi VdS  2093</t>
  </si>
  <si>
    <t>Gazy i ciecze</t>
  </si>
  <si>
    <t>KB Współczynnik</t>
  </si>
  <si>
    <t>Okapy kuchenne</t>
  </si>
  <si>
    <t>Obrabiarki CNC</t>
  </si>
  <si>
    <t>Szafy elektryczne</t>
  </si>
  <si>
    <t>Ciała stałe</t>
  </si>
  <si>
    <t>Obiekty/urządzenia</t>
  </si>
  <si>
    <t>Pre-engineered zestaw zalecany do:</t>
  </si>
  <si>
    <t>UWAGI!</t>
  </si>
  <si>
    <t>Chroniona kubatura: szafa lub zespół szaf połączonych szaf ze sobą bez ścianek działowych</t>
  </si>
  <si>
    <t>System jednostrefowy: każda szafa (kubatura) jest chroniona jednym indywidualnym systemeem gaśniczym.</t>
  </si>
  <si>
    <t>Kalkukator służy do wstępnego doboru systemu gaśniczego.</t>
  </si>
  <si>
    <t xml:space="preserve">W sprawach wycen, prosimy o kontakt: </t>
  </si>
  <si>
    <t>info@affs.pl</t>
  </si>
  <si>
    <t>+48 22 76 64 970</t>
  </si>
  <si>
    <t>www.gaszenieszaf.pl</t>
  </si>
  <si>
    <t>Tylko zielone pola są aktywne</t>
  </si>
  <si>
    <t xml:space="preserve">Niniejszy dokument służy wyłącznie jako wsparcie. Nasza metoda obliczeniowa opiera się na rozszerzonej metodzie obliczeniowej  wg wytycznych VdS 2093, </t>
  </si>
  <si>
    <t>ale nie jest certyfikowana przez żaden organ.</t>
  </si>
  <si>
    <t>Rzeczywista powierzchnia i objętość chronionego obiektu (w metrach)</t>
  </si>
  <si>
    <t xml:space="preserve">W przypadku całkowicie zamkniętej przestrzeni: (brak otworów wentylacyjnych lub kratek, </t>
  </si>
  <si>
    <t>w których otwory wentylacyjne/kratki można zamknąć przed wyzwoleniem systemu)</t>
  </si>
  <si>
    <t xml:space="preserve">W przypadku przestrzeni otwartych/wentylowanych: należy uwzględnić ilość środka gaśniczego, </t>
  </si>
  <si>
    <t>Użycie przełącznika ciśnieniowego pozwala wyłączyć wentylator podczas gaszenia</t>
  </si>
  <si>
    <t xml:space="preserve"> aby uniknąć stężenia CO2 &gt; 5% w pomieszczeniu w przypadku wyzwolenia.</t>
  </si>
  <si>
    <t xml:space="preserve">Wybierz najmniejszy zbiornik, który spełnia to ograniczenie. Na przykład, jeśli Q=3,3 kg, </t>
  </si>
  <si>
    <t xml:space="preserve">    tolerancje, wycieki i gaz resztkowy. W przypadku 20 i więcej zbiorników należy dodać 5%.</t>
  </si>
  <si>
    <t>4) W przypadku systemów z maksymalnie 19 zbiornikami, do bilansu napełnienia należy dodać 10% sumy największej ilości projektowej.</t>
  </si>
  <si>
    <t>Minimalna objętość do przestrzegania</t>
  </si>
  <si>
    <t>Kalkulator systemów gaszenia szaf: AFFS-RACK/CO2-I.
Systemy typu Pre-engineering. Ilość środka gaśniczego CO2: 5 i 10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</si>
</sst>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color rgb="FFFF0000"/>
      <name val="Aptos Narrow"/>
      <family val="2"/>
      <scheme val="minor"/>
    </font>
    <font>
      <b/>
      <sz val="10"/>
      <name val="Calibri"/>
      <family val="2"/>
    </font>
    <font>
      <i/>
      <vertAlign val="superscript"/>
      <sz val="8"/>
      <name val="Arial"/>
      <family val="2"/>
    </font>
    <font>
      <i/>
      <sz val="9"/>
      <name val="Arial"/>
      <family val="2"/>
    </font>
    <font>
      <b/>
      <sz val="10"/>
      <color theme="4"/>
      <name val="Arial"/>
      <family val="2"/>
    </font>
    <font>
      <b/>
      <sz val="12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Wingdings"/>
      <charset val="2"/>
    </font>
    <font>
      <sz val="11"/>
      <color theme="0"/>
      <name val="Aptos Narrow"/>
      <family val="2"/>
      <charset val="238"/>
      <scheme val="minor"/>
    </font>
    <font>
      <b/>
      <sz val="10"/>
      <color rgb="FFFF0000"/>
      <name val="Arial"/>
      <family val="2"/>
    </font>
    <font>
      <b/>
      <sz val="11"/>
      <color theme="1"/>
      <name val="Aptos Narrow"/>
      <family val="2"/>
      <scheme val="minor"/>
    </font>
    <font>
      <i/>
      <sz val="9"/>
      <color theme="0"/>
      <name val="Arial"/>
      <family val="2"/>
    </font>
    <font>
      <u/>
      <sz val="11"/>
      <color theme="10"/>
      <name val="Aptos Narrow"/>
      <family val="2"/>
      <charset val="238"/>
      <scheme val="minor"/>
    </font>
    <font>
      <b/>
      <u/>
      <sz val="11"/>
      <color theme="1"/>
      <name val="Aptos Narrow"/>
      <family val="2"/>
      <scheme val="minor"/>
    </font>
    <font>
      <sz val="16"/>
      <color theme="3"/>
      <name val="Aptos Display"/>
      <family val="2"/>
      <charset val="238"/>
      <scheme val="major"/>
    </font>
    <font>
      <sz val="14"/>
      <color theme="3"/>
      <name val="Aptos Display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8" tint="0.39994506668294322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8" tint="0.39994506668294322"/>
      </right>
      <top style="medium">
        <color theme="4" tint="0.39997558519241921"/>
      </top>
      <bottom/>
      <diagonal/>
    </border>
    <border>
      <left style="medium">
        <color theme="8" tint="0.39994506668294322"/>
      </left>
      <right/>
      <top/>
      <bottom style="medium">
        <color theme="8" tint="0.39994506668294322"/>
      </bottom>
      <diagonal/>
    </border>
    <border>
      <left/>
      <right/>
      <top/>
      <bottom style="medium">
        <color theme="8" tint="0.39994506668294322"/>
      </bottom>
      <diagonal/>
    </border>
    <border>
      <left/>
      <right style="medium">
        <color theme="8" tint="0.39994506668294322"/>
      </right>
      <top/>
      <bottom style="medium">
        <color theme="8" tint="0.39994506668294322"/>
      </bottom>
      <diagonal/>
    </border>
    <border>
      <left style="medium">
        <color theme="8" tint="0.39991454817346722"/>
      </left>
      <right/>
      <top style="medium">
        <color theme="8" tint="0.39994506668294322"/>
      </top>
      <bottom/>
      <diagonal/>
    </border>
    <border>
      <left/>
      <right/>
      <top style="medium">
        <color theme="8" tint="0.39994506668294322"/>
      </top>
      <bottom/>
      <diagonal/>
    </border>
    <border>
      <left/>
      <right style="medium">
        <color theme="8" tint="0.39991454817346722"/>
      </right>
      <top style="medium">
        <color theme="8" tint="0.39994506668294322"/>
      </top>
      <bottom/>
      <diagonal/>
    </border>
    <border>
      <left style="medium">
        <color theme="8" tint="0.39991454817346722"/>
      </left>
      <right/>
      <top/>
      <bottom style="medium">
        <color theme="8" tint="0.39991454817346722"/>
      </bottom>
      <diagonal/>
    </border>
    <border>
      <left/>
      <right/>
      <top/>
      <bottom style="medium">
        <color theme="8" tint="0.39991454817346722"/>
      </bottom>
      <diagonal/>
    </border>
    <border>
      <left/>
      <right style="medium">
        <color theme="8" tint="0.39991454817346722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/>
      <top/>
      <bottom/>
      <diagonal/>
    </border>
    <border>
      <left/>
      <right style="medium">
        <color theme="8" tint="0.39994506668294322"/>
      </right>
      <top/>
      <bottom/>
      <diagonal/>
    </border>
    <border>
      <left style="medium">
        <color theme="8" tint="0.39991454817346722"/>
      </left>
      <right/>
      <top/>
      <bottom/>
      <diagonal/>
    </border>
    <border>
      <left/>
      <right style="medium">
        <color theme="8" tint="0.39991454817346722"/>
      </right>
      <top/>
      <bottom/>
      <diagonal/>
    </border>
    <border>
      <left style="medium">
        <color theme="8" tint="0.39991454817346722"/>
      </left>
      <right/>
      <top/>
      <bottom style="medium">
        <color theme="8" tint="0.39988402966399123"/>
      </bottom>
      <diagonal/>
    </border>
    <border>
      <left/>
      <right/>
      <top/>
      <bottom style="medium">
        <color theme="8" tint="0.39988402966399123"/>
      </bottom>
      <diagonal/>
    </border>
    <border>
      <left/>
      <right style="medium">
        <color theme="8" tint="0.39991454817346722"/>
      </right>
      <top/>
      <bottom style="medium">
        <color theme="8" tint="0.39988402966399123"/>
      </bottom>
      <diagonal/>
    </border>
    <border>
      <left style="medium">
        <color theme="8" tint="0.39988402966399123"/>
      </left>
      <right/>
      <top/>
      <bottom style="medium">
        <color theme="8" tint="0.39991454817346722"/>
      </bottom>
      <diagonal/>
    </border>
    <border>
      <left style="medium">
        <color theme="8" tint="0.39991454817346722"/>
      </left>
      <right/>
      <top style="medium">
        <color theme="8" tint="0.39994506668294322"/>
      </top>
      <bottom style="medium">
        <color theme="8" tint="0.39988402966399123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 style="medium">
        <color theme="8" tint="0.39988402966399123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 style="medium">
        <color theme="8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0"/>
      </bottom>
      <diagonal/>
    </border>
    <border>
      <left style="medium">
        <color theme="8" tint="0.39994506668294322"/>
      </left>
      <right style="medium">
        <color theme="8" tint="0.39991454817346722"/>
      </right>
      <top/>
      <bottom style="medium">
        <color theme="8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8" tint="0.39994506668294322"/>
      </left>
      <right/>
      <top style="medium">
        <color theme="8" tint="0.39994506668294322"/>
      </top>
      <bottom style="medium">
        <color theme="8" tint="0.39994506668294322"/>
      </bottom>
      <diagonal/>
    </border>
    <border>
      <left style="thick">
        <color theme="4" tint="0.39994506668294322"/>
      </left>
      <right/>
      <top style="medium">
        <color theme="4" tint="0.39994506668294322"/>
      </top>
      <bottom style="thick">
        <color theme="4" tint="0.39994506668294322"/>
      </bottom>
      <diagonal/>
    </border>
    <border>
      <left/>
      <right style="thick">
        <color theme="4" tint="0.39994506668294322"/>
      </right>
      <top style="medium">
        <color theme="4" tint="0.39994506668294322"/>
      </top>
      <bottom style="thick">
        <color theme="4" tint="0.39994506668294322"/>
      </bottom>
      <diagonal/>
    </border>
    <border>
      <left/>
      <right style="medium">
        <color theme="4" tint="0.39991454817346722"/>
      </right>
      <top style="thick">
        <color theme="4" tint="0.39994506668294322"/>
      </top>
      <bottom style="thick">
        <color theme="4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4" tint="0.39997558519241921"/>
      </top>
      <bottom style="medium">
        <color theme="0"/>
      </bottom>
      <diagonal/>
    </border>
    <border>
      <left style="medium">
        <color theme="8" tint="0.39994506668294322"/>
      </left>
      <right/>
      <top style="medium">
        <color theme="4" tint="0.39997558519241921"/>
      </top>
      <bottom style="medium">
        <color theme="8" tint="0.39991454817346722"/>
      </bottom>
      <diagonal/>
    </border>
    <border>
      <left/>
      <right/>
      <top style="medium">
        <color theme="4" tint="0.39997558519241921"/>
      </top>
      <bottom style="medium">
        <color theme="8" tint="0.39991454817346722"/>
      </bottom>
      <diagonal/>
    </border>
    <border>
      <left/>
      <right style="medium">
        <color theme="0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0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8" tint="0.39991454817346722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0"/>
      </bottom>
      <diagonal/>
    </border>
    <border>
      <left style="medium">
        <color theme="8" tint="0.39994506668294322"/>
      </left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 style="medium">
        <color theme="0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0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8" tint="0.39991454817346722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8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/>
      <right style="medium">
        <color indexed="64"/>
      </right>
      <top style="medium">
        <color theme="8" tint="0.39994506668294322"/>
      </top>
      <bottom style="medium">
        <color theme="8" tint="0.39988402966399123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theme="8" tint="0.39994506668294322"/>
      </top>
      <bottom style="medium">
        <color theme="8" tint="0.39994506668294322"/>
      </bottom>
      <diagonal/>
    </border>
    <border>
      <left/>
      <right style="medium">
        <color indexed="64"/>
      </right>
      <top style="medium">
        <color theme="8" tint="0.399945066682943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0" fillId="3" borderId="0" xfId="0" applyFill="1" applyAlignment="1">
      <alignment horizontal="center"/>
    </xf>
    <xf numFmtId="0" fontId="3" fillId="3" borderId="3" xfId="3" applyFill="1"/>
    <xf numFmtId="2" fontId="8" fillId="3" borderId="27" xfId="0" applyNumberFormat="1" applyFont="1" applyFill="1" applyBorder="1" applyAlignment="1" applyProtection="1">
      <alignment horizontal="center"/>
      <protection hidden="1"/>
    </xf>
    <xf numFmtId="2" fontId="19" fillId="3" borderId="32" xfId="5" applyNumberFormat="1" applyFont="1" applyFill="1" applyBorder="1" applyAlignment="1" applyProtection="1">
      <alignment horizontal="center"/>
      <protection hidden="1"/>
    </xf>
    <xf numFmtId="0" fontId="3" fillId="3" borderId="3" xfId="3" applyFill="1" applyAlignment="1">
      <alignment horizontal="center"/>
    </xf>
    <xf numFmtId="0" fontId="0" fillId="4" borderId="36" xfId="0" applyFill="1" applyBorder="1"/>
    <xf numFmtId="0" fontId="0" fillId="3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2" fillId="6" borderId="40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0" fillId="4" borderId="42" xfId="0" applyFill="1" applyBorder="1"/>
    <xf numFmtId="0" fontId="0" fillId="3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2" fillId="6" borderId="45" xfId="0" applyFont="1" applyFill="1" applyBorder="1" applyAlignment="1">
      <alignment horizontal="center"/>
    </xf>
    <xf numFmtId="0" fontId="22" fillId="6" borderId="46" xfId="0" applyFont="1" applyFill="1" applyBorder="1" applyAlignment="1">
      <alignment horizontal="center"/>
    </xf>
    <xf numFmtId="0" fontId="22" fillId="6" borderId="47" xfId="0" applyFont="1" applyFill="1" applyBorder="1" applyAlignment="1">
      <alignment horizontal="center"/>
    </xf>
    <xf numFmtId="0" fontId="0" fillId="4" borderId="48" xfId="0" applyFill="1" applyBorder="1"/>
    <xf numFmtId="0" fontId="0" fillId="4" borderId="49" xfId="0" applyFill="1" applyBorder="1"/>
    <xf numFmtId="2" fontId="8" fillId="3" borderId="51" xfId="0" applyNumberFormat="1" applyFont="1" applyFill="1" applyBorder="1" applyAlignment="1" applyProtection="1">
      <alignment horizontal="center"/>
      <protection hidden="1"/>
    </xf>
    <xf numFmtId="10" fontId="21" fillId="3" borderId="50" xfId="0" applyNumberFormat="1" applyFont="1" applyFill="1" applyBorder="1" applyProtection="1">
      <protection hidden="1"/>
    </xf>
    <xf numFmtId="0" fontId="3" fillId="3" borderId="0" xfId="4" applyFill="1" applyBorder="1" applyProtection="1"/>
    <xf numFmtId="49" fontId="3" fillId="3" borderId="0" xfId="4" applyNumberFormat="1" applyFill="1" applyBorder="1" applyProtection="1"/>
    <xf numFmtId="0" fontId="13" fillId="3" borderId="19" xfId="0" applyFont="1" applyFill="1" applyBorder="1" applyAlignment="1">
      <alignment horizontal="centerContinuous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7" fillId="3" borderId="4" xfId="0" applyFont="1" applyFill="1" applyBorder="1"/>
    <xf numFmtId="0" fontId="0" fillId="3" borderId="5" xfId="0" applyFill="1" applyBorder="1"/>
    <xf numFmtId="0" fontId="8" fillId="4" borderId="26" xfId="0" applyFont="1" applyFill="1" applyBorder="1"/>
    <xf numFmtId="0" fontId="11" fillId="3" borderId="27" xfId="0" applyFont="1" applyFill="1" applyBorder="1" applyAlignment="1">
      <alignment horizontal="center"/>
    </xf>
    <xf numFmtId="0" fontId="7" fillId="3" borderId="7" xfId="0" applyFont="1" applyFill="1" applyBorder="1"/>
    <xf numFmtId="0" fontId="0" fillId="3" borderId="8" xfId="0" applyFill="1" applyBorder="1"/>
    <xf numFmtId="0" fontId="8" fillId="4" borderId="28" xfId="0" applyFont="1" applyFill="1" applyBorder="1"/>
    <xf numFmtId="0" fontId="7" fillId="3" borderId="10" xfId="0" applyFont="1" applyFill="1" applyBorder="1"/>
    <xf numFmtId="0" fontId="0" fillId="3" borderId="11" xfId="0" applyFill="1" applyBorder="1"/>
    <xf numFmtId="0" fontId="7" fillId="3" borderId="11" xfId="0" applyFont="1" applyFill="1" applyBorder="1"/>
    <xf numFmtId="0" fontId="0" fillId="3" borderId="12" xfId="0" applyFill="1" applyBorder="1"/>
    <xf numFmtId="0" fontId="7" fillId="3" borderId="13" xfId="0" applyFont="1" applyFill="1" applyBorder="1"/>
    <xf numFmtId="0" fontId="0" fillId="3" borderId="14" xfId="0" applyFill="1" applyBorder="1"/>
    <xf numFmtId="0" fontId="8" fillId="4" borderId="29" xfId="0" applyFont="1" applyFill="1" applyBorder="1"/>
    <xf numFmtId="2" fontId="5" fillId="3" borderId="0" xfId="6" applyNumberFormat="1" applyFill="1" applyBorder="1" applyAlignment="1" applyProtection="1">
      <alignment horizontal="center"/>
    </xf>
    <xf numFmtId="0" fontId="7" fillId="3" borderId="5" xfId="0" applyFont="1" applyFill="1" applyBorder="1"/>
    <xf numFmtId="0" fontId="0" fillId="3" borderId="6" xfId="0" applyFill="1" applyBorder="1"/>
    <xf numFmtId="0" fontId="8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7" fillId="3" borderId="16" xfId="0" applyFont="1" applyFill="1" applyBorder="1"/>
    <xf numFmtId="0" fontId="3" fillId="3" borderId="5" xfId="3" applyFill="1" applyBorder="1" applyProtection="1"/>
    <xf numFmtId="0" fontId="3" fillId="3" borderId="6" xfId="3" applyFill="1" applyBorder="1" applyProtection="1"/>
    <xf numFmtId="0" fontId="17" fillId="3" borderId="0" xfId="0" applyFont="1" applyFill="1"/>
    <xf numFmtId="0" fontId="0" fillId="3" borderId="17" xfId="0" applyFill="1" applyBorder="1"/>
    <xf numFmtId="0" fontId="8" fillId="3" borderId="16" xfId="0" applyFont="1" applyFill="1" applyBorder="1" applyAlignment="1">
      <alignment horizontal="right"/>
    </xf>
    <xf numFmtId="0" fontId="8" fillId="3" borderId="16" xfId="0" applyFont="1" applyFill="1" applyBorder="1"/>
    <xf numFmtId="0" fontId="8" fillId="4" borderId="30" xfId="0" applyFont="1" applyFill="1" applyBorder="1"/>
    <xf numFmtId="0" fontId="8" fillId="3" borderId="11" xfId="0" applyFont="1" applyFill="1" applyBorder="1"/>
    <xf numFmtId="0" fontId="8" fillId="3" borderId="7" xfId="0" applyFont="1" applyFill="1" applyBorder="1"/>
    <xf numFmtId="0" fontId="8" fillId="3" borderId="8" xfId="0" quotePrefix="1" applyFont="1" applyFill="1" applyBorder="1"/>
    <xf numFmtId="0" fontId="7" fillId="3" borderId="18" xfId="0" applyFont="1" applyFill="1" applyBorder="1"/>
    <xf numFmtId="0" fontId="0" fillId="3" borderId="19" xfId="0" applyFill="1" applyBorder="1"/>
    <xf numFmtId="0" fontId="8" fillId="3" borderId="18" xfId="0" applyFont="1" applyFill="1" applyBorder="1" applyAlignment="1">
      <alignment horizontal="right"/>
    </xf>
    <xf numFmtId="0" fontId="8" fillId="3" borderId="18" xfId="0" applyFont="1" applyFill="1" applyBorder="1"/>
    <xf numFmtId="0" fontId="3" fillId="3" borderId="0" xfId="3" applyFill="1" applyBorder="1" applyAlignment="1" applyProtection="1">
      <alignment horizontal="left"/>
    </xf>
    <xf numFmtId="0" fontId="3" fillId="3" borderId="0" xfId="3" applyFill="1" applyBorder="1" applyAlignment="1" applyProtection="1">
      <alignment horizontal="left" wrapText="1"/>
    </xf>
    <xf numFmtId="0" fontId="8" fillId="4" borderId="31" xfId="0" applyFont="1" applyFill="1" applyBorder="1"/>
    <xf numFmtId="164" fontId="19" fillId="3" borderId="33" xfId="5" applyNumberFormat="1" applyFont="1" applyFill="1" applyBorder="1" applyAlignment="1" applyProtection="1">
      <alignment horizontal="center"/>
    </xf>
    <xf numFmtId="164" fontId="20" fillId="3" borderId="34" xfId="5" applyNumberFormat="1" applyFont="1" applyFill="1" applyBorder="1" applyAlignment="1" applyProtection="1">
      <alignment horizontal="center"/>
    </xf>
    <xf numFmtId="0" fontId="7" fillId="3" borderId="18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right"/>
    </xf>
    <xf numFmtId="0" fontId="10" fillId="3" borderId="18" xfId="0" applyFont="1" applyFill="1" applyBorder="1"/>
    <xf numFmtId="0" fontId="10" fillId="3" borderId="20" xfId="0" applyFont="1" applyFill="1" applyBorder="1"/>
    <xf numFmtId="0" fontId="10" fillId="3" borderId="21" xfId="0" quotePrefix="1" applyFont="1" applyFill="1" applyBorder="1"/>
    <xf numFmtId="0" fontId="10" fillId="3" borderId="21" xfId="0" applyFont="1" applyFill="1" applyBorder="1"/>
    <xf numFmtId="0" fontId="0" fillId="3" borderId="22" xfId="0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10" fillId="3" borderId="16" xfId="0" applyFont="1" applyFill="1" applyBorder="1" applyAlignment="1">
      <alignment horizontal="right"/>
    </xf>
    <xf numFmtId="0" fontId="25" fillId="3" borderId="17" xfId="0" applyFont="1" applyFill="1" applyBorder="1"/>
    <xf numFmtId="0" fontId="10" fillId="3" borderId="16" xfId="0" applyFont="1" applyFill="1" applyBorder="1"/>
    <xf numFmtId="0" fontId="0" fillId="3" borderId="23" xfId="0" applyFill="1" applyBorder="1"/>
    <xf numFmtId="0" fontId="0" fillId="3" borderId="9" xfId="0" applyFill="1" applyBorder="1"/>
    <xf numFmtId="0" fontId="8" fillId="4" borderId="35" xfId="0" applyFont="1" applyFill="1" applyBorder="1"/>
    <xf numFmtId="0" fontId="23" fillId="0" borderId="0" xfId="0" applyFont="1"/>
    <xf numFmtId="0" fontId="23" fillId="0" borderId="0" xfId="0" applyFont="1" applyProtection="1">
      <protection hidden="1"/>
    </xf>
    <xf numFmtId="0" fontId="26" fillId="3" borderId="0" xfId="0" applyFont="1" applyFill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0" fillId="3" borderId="0" xfId="0" applyFill="1"/>
    <xf numFmtId="0" fontId="0" fillId="3" borderId="58" xfId="0" applyFill="1" applyBorder="1"/>
    <xf numFmtId="0" fontId="6" fillId="3" borderId="0" xfId="0" applyFont="1" applyFill="1" applyAlignment="1">
      <alignment horizontal="left" vertical="top" wrapText="1"/>
    </xf>
    <xf numFmtId="0" fontId="2" fillId="3" borderId="2" xfId="2" applyFill="1" applyAlignment="1" applyProtection="1">
      <alignment horizontal="left"/>
    </xf>
    <xf numFmtId="0" fontId="2" fillId="3" borderId="2" xfId="2" applyFill="1" applyProtection="1"/>
    <xf numFmtId="0" fontId="2" fillId="3" borderId="60" xfId="2" applyFill="1" applyBorder="1" applyProtection="1"/>
    <xf numFmtId="0" fontId="8" fillId="3" borderId="61" xfId="0" applyFont="1" applyFill="1" applyBorder="1" applyAlignment="1">
      <alignment horizontal="center"/>
    </xf>
    <xf numFmtId="0" fontId="3" fillId="3" borderId="3" xfId="3" applyFill="1" applyProtection="1"/>
    <xf numFmtId="0" fontId="3" fillId="3" borderId="3" xfId="3" applyFill="1" applyAlignment="1" applyProtection="1">
      <alignment horizontal="left"/>
    </xf>
    <xf numFmtId="0" fontId="3" fillId="3" borderId="62" xfId="3" applyFill="1" applyBorder="1" applyAlignment="1" applyProtection="1">
      <alignment horizontal="left"/>
    </xf>
    <xf numFmtId="0" fontId="12" fillId="3" borderId="63" xfId="0" applyFont="1" applyFill="1" applyBorder="1" applyAlignment="1">
      <alignment horizontal="centerContinuous"/>
    </xf>
    <xf numFmtId="0" fontId="8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7" fillId="3" borderId="0" xfId="0" applyFont="1" applyFill="1"/>
    <xf numFmtId="0" fontId="0" fillId="3" borderId="64" xfId="0" applyFill="1" applyBorder="1"/>
    <xf numFmtId="0" fontId="8" fillId="3" borderId="0" xfId="0" applyFont="1" applyFill="1" applyAlignment="1">
      <alignment horizontal="center"/>
    </xf>
    <xf numFmtId="0" fontId="12" fillId="3" borderId="63" xfId="0" applyFont="1" applyFill="1" applyBorder="1" applyAlignment="1">
      <alignment horizontal="center"/>
    </xf>
    <xf numFmtId="0" fontId="8" fillId="3" borderId="0" xfId="0" quotePrefix="1" applyFont="1" applyFill="1"/>
    <xf numFmtId="0" fontId="10" fillId="3" borderId="63" xfId="0" applyFont="1" applyFill="1" applyBorder="1" applyAlignment="1">
      <alignment horizontal="centerContinuous"/>
    </xf>
    <xf numFmtId="0" fontId="3" fillId="3" borderId="58" xfId="3" applyFill="1" applyBorder="1" applyAlignment="1" applyProtection="1">
      <alignment horizontal="left" wrapText="1"/>
    </xf>
    <xf numFmtId="0" fontId="0" fillId="3" borderId="0" xfId="0" quotePrefix="1" applyFill="1"/>
    <xf numFmtId="0" fontId="7" fillId="3" borderId="0" xfId="0" quotePrefix="1" applyFont="1" applyFill="1"/>
    <xf numFmtId="0" fontId="10" fillId="3" borderId="0" xfId="0" quotePrefix="1" applyFont="1" applyFill="1"/>
    <xf numFmtId="0" fontId="10" fillId="3" borderId="0" xfId="0" applyFont="1" applyFill="1"/>
    <xf numFmtId="0" fontId="18" fillId="3" borderId="0" xfId="0" applyFont="1" applyFill="1"/>
    <xf numFmtId="2" fontId="25" fillId="3" borderId="0" xfId="0" applyNumberFormat="1" applyFont="1" applyFill="1" applyProtection="1">
      <protection hidden="1"/>
    </xf>
    <xf numFmtId="0" fontId="24" fillId="3" borderId="0" xfId="0" applyFont="1" applyFill="1"/>
    <xf numFmtId="0" fontId="21" fillId="3" borderId="0" xfId="0" applyFont="1" applyFill="1" applyAlignment="1" applyProtection="1">
      <alignment horizontal="left"/>
      <protection hidden="1"/>
    </xf>
    <xf numFmtId="0" fontId="21" fillId="3" borderId="58" xfId="0" applyFont="1" applyFill="1" applyBorder="1" applyAlignment="1">
      <alignment horizontal="center"/>
    </xf>
    <xf numFmtId="0" fontId="12" fillId="3" borderId="0" xfId="0" applyFont="1" applyFill="1"/>
    <xf numFmtId="0" fontId="0" fillId="0" borderId="65" xfId="0" applyBorder="1"/>
    <xf numFmtId="0" fontId="0" fillId="0" borderId="66" xfId="0" applyBorder="1"/>
    <xf numFmtId="0" fontId="25" fillId="0" borderId="52" xfId="0" applyFont="1" applyBorder="1"/>
    <xf numFmtId="0" fontId="28" fillId="7" borderId="0" xfId="0" applyFont="1" applyFill="1"/>
    <xf numFmtId="0" fontId="0" fillId="7" borderId="0" xfId="0" applyFill="1"/>
    <xf numFmtId="0" fontId="27" fillId="7" borderId="0" xfId="7" applyFill="1" applyBorder="1"/>
    <xf numFmtId="0" fontId="0" fillId="7" borderId="0" xfId="0" quotePrefix="1" applyFill="1"/>
    <xf numFmtId="0" fontId="27" fillId="7" borderId="0" xfId="7" quotePrefix="1" applyFill="1" applyBorder="1"/>
    <xf numFmtId="2" fontId="21" fillId="8" borderId="27" xfId="6" applyNumberFormat="1" applyFont="1" applyFill="1" applyBorder="1" applyAlignment="1" applyProtection="1">
      <alignment horizontal="center"/>
      <protection locked="0"/>
    </xf>
    <xf numFmtId="2" fontId="14" fillId="3" borderId="32" xfId="5" applyNumberFormat="1" applyFont="1" applyFill="1" applyBorder="1" applyAlignment="1" applyProtection="1">
      <alignment horizontal="center"/>
      <protection hidden="1"/>
    </xf>
    <xf numFmtId="0" fontId="25" fillId="8" borderId="0" xfId="0" applyFont="1" applyFill="1"/>
    <xf numFmtId="0" fontId="0" fillId="8" borderId="57" xfId="0" applyFill="1" applyBorder="1" applyProtection="1">
      <protection locked="0"/>
    </xf>
    <xf numFmtId="0" fontId="0" fillId="3" borderId="66" xfId="0" applyFill="1" applyBorder="1" applyAlignment="1">
      <alignment horizontal="center"/>
    </xf>
    <xf numFmtId="0" fontId="0" fillId="3" borderId="66" xfId="0" applyFill="1" applyBorder="1"/>
    <xf numFmtId="0" fontId="18" fillId="3" borderId="66" xfId="0" applyFont="1" applyFill="1" applyBorder="1"/>
    <xf numFmtId="0" fontId="0" fillId="3" borderId="67" xfId="0" applyFill="1" applyBorder="1"/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3" fillId="3" borderId="3" xfId="3" applyFill="1" applyAlignment="1" applyProtection="1">
      <alignment horizontal="left"/>
    </xf>
    <xf numFmtId="0" fontId="3" fillId="3" borderId="62" xfId="3" applyFill="1" applyBorder="1" applyAlignment="1" applyProtection="1">
      <alignment horizontal="left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3" fillId="3" borderId="0" xfId="4" applyFill="1" applyBorder="1" applyAlignment="1" applyProtection="1">
      <alignment horizontal="left" vertical="top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2" fillId="3" borderId="2" xfId="2" applyFill="1" applyAlignment="1">
      <alignment horizontal="left"/>
    </xf>
    <xf numFmtId="0" fontId="2" fillId="3" borderId="2" xfId="2" applyFill="1" applyAlignment="1">
      <alignment horizontal="center"/>
    </xf>
    <xf numFmtId="0" fontId="29" fillId="3" borderId="1" xfId="1" applyFont="1" applyFill="1" applyBorder="1" applyAlignment="1" applyProtection="1">
      <alignment horizontal="center" wrapText="1"/>
    </xf>
    <xf numFmtId="0" fontId="30" fillId="3" borderId="1" xfId="1" applyFont="1" applyFill="1" applyBorder="1" applyAlignment="1" applyProtection="1">
      <alignment horizontal="center" wrapText="1"/>
    </xf>
    <xf numFmtId="0" fontId="30" fillId="3" borderId="59" xfId="1" applyFont="1" applyFill="1" applyBorder="1" applyAlignment="1" applyProtection="1">
      <alignment horizontal="center" wrapText="1"/>
    </xf>
  </cellXfs>
  <cellStyles count="8">
    <cellStyle name="Hiperłącze" xfId="7" builtinId="8"/>
    <cellStyle name="Nagłówek 2" xfId="2" builtinId="17"/>
    <cellStyle name="Nagłówek 3" xfId="3" builtinId="18"/>
    <cellStyle name="Nagłówek 4" xfId="4" builtinId="19"/>
    <cellStyle name="Normalny" xfId="0" builtinId="0"/>
    <cellStyle name="Tekst ostrzeżenia" xfId="6" builtinId="11"/>
    <cellStyle name="Tytuł" xfId="1" builtinId="15"/>
    <cellStyle name="Zły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szenieszaf.pl/" TargetMode="External"/><Relationship Id="rId1" Type="http://schemas.openxmlformats.org/officeDocument/2006/relationships/hyperlink" Target="mailto:info@affs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145D-DBA7-4FAA-A32B-9E2F3AD23DF7}">
  <sheetPr>
    <pageSetUpPr fitToPage="1"/>
  </sheetPr>
  <dimension ref="A1:X61"/>
  <sheetViews>
    <sheetView tabSelected="1" zoomScale="80" zoomScaleNormal="80" workbookViewId="0">
      <selection activeCell="I64" sqref="I64"/>
    </sheetView>
  </sheetViews>
  <sheetFormatPr defaultRowHeight="14.4" x14ac:dyDescent="0.3"/>
  <cols>
    <col min="1" max="1" width="4.33203125" customWidth="1"/>
    <col min="7" max="7" width="22.44140625" customWidth="1"/>
    <col min="9" max="9" width="21.33203125" customWidth="1"/>
    <col min="11" max="11" width="54.5546875" customWidth="1"/>
    <col min="12" max="12" width="10" bestFit="1" customWidth="1"/>
    <col min="13" max="13" width="15.33203125" customWidth="1"/>
    <col min="14" max="14" width="42.21875" customWidth="1"/>
  </cols>
  <sheetData>
    <row r="1" spans="1:14" ht="9" customHeight="1" x14ac:dyDescent="0.3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x14ac:dyDescent="0.3">
      <c r="A2" s="87"/>
      <c r="M2" s="123" t="s">
        <v>183</v>
      </c>
      <c r="N2" s="132"/>
    </row>
    <row r="3" spans="1:14" ht="37.799999999999997" customHeight="1" thickBot="1" x14ac:dyDescent="0.45">
      <c r="A3" s="87"/>
      <c r="B3" s="151" t="s">
        <v>182</v>
      </c>
      <c r="C3" s="151"/>
      <c r="D3" s="151"/>
      <c r="E3" s="151"/>
      <c r="F3" s="151"/>
      <c r="G3" s="151"/>
      <c r="H3" s="151"/>
      <c r="I3" s="151"/>
      <c r="K3" s="89"/>
      <c r="L3" s="89"/>
      <c r="M3" s="89"/>
      <c r="N3" s="90" t="e" vm="1">
        <v>#VALUE!</v>
      </c>
    </row>
    <row r="4" spans="1:14" ht="33" customHeight="1" thickTop="1" thickBot="1" x14ac:dyDescent="0.4">
      <c r="A4" s="87"/>
      <c r="B4" s="22" t="s">
        <v>3</v>
      </c>
      <c r="C4" s="22"/>
      <c r="D4" s="23"/>
      <c r="E4" s="22"/>
      <c r="F4" s="89"/>
      <c r="G4" s="89"/>
      <c r="H4" s="89"/>
      <c r="I4" s="89"/>
      <c r="K4" s="152" t="s">
        <v>214</v>
      </c>
      <c r="L4" s="152"/>
      <c r="M4" s="152"/>
      <c r="N4" s="153"/>
    </row>
    <row r="5" spans="1:14" ht="15" thickTop="1" x14ac:dyDescent="0.3">
      <c r="A5" s="87"/>
      <c r="B5" s="145" t="s">
        <v>4</v>
      </c>
      <c r="C5" s="145"/>
      <c r="D5" s="145"/>
      <c r="E5" s="145"/>
      <c r="F5" s="89"/>
      <c r="G5" s="89"/>
      <c r="H5" s="89"/>
      <c r="I5" s="89"/>
      <c r="K5" s="89"/>
      <c r="L5" s="89"/>
      <c r="M5" s="89"/>
      <c r="N5" s="90"/>
    </row>
    <row r="6" spans="1:14" x14ac:dyDescent="0.3">
      <c r="A6" s="87"/>
      <c r="B6" s="145"/>
      <c r="C6" s="145"/>
      <c r="D6" s="145"/>
      <c r="E6" s="145"/>
      <c r="F6" s="89"/>
      <c r="G6" s="89"/>
      <c r="H6" s="89"/>
      <c r="I6" s="89"/>
      <c r="K6" s="131" t="s">
        <v>201</v>
      </c>
      <c r="L6" s="89"/>
      <c r="M6" s="89"/>
      <c r="N6" s="90"/>
    </row>
    <row r="7" spans="1:14" ht="15.6" x14ac:dyDescent="0.3">
      <c r="A7" s="87"/>
      <c r="B7" s="91"/>
      <c r="C7" s="91"/>
      <c r="D7" s="91"/>
      <c r="E7" s="91"/>
      <c r="F7" s="89"/>
      <c r="G7" s="89"/>
      <c r="H7" s="89"/>
      <c r="I7" s="89"/>
      <c r="K7" s="89"/>
      <c r="L7" s="89"/>
      <c r="M7" s="89"/>
      <c r="N7" s="90"/>
    </row>
    <row r="8" spans="1:14" ht="18" thickBot="1" x14ac:dyDescent="0.4">
      <c r="A8" s="87"/>
      <c r="B8" s="92" t="s">
        <v>5</v>
      </c>
      <c r="C8" s="93"/>
      <c r="D8" s="93"/>
      <c r="E8" s="93"/>
      <c r="F8" s="93"/>
      <c r="G8" s="93"/>
      <c r="H8" s="93"/>
      <c r="I8" s="93"/>
      <c r="K8" s="93" t="s">
        <v>45</v>
      </c>
      <c r="L8" s="93"/>
      <c r="M8" s="93"/>
      <c r="N8" s="94"/>
    </row>
    <row r="9" spans="1:14" ht="15.6" thickTop="1" thickBot="1" x14ac:dyDescent="0.35">
      <c r="A9" s="87"/>
      <c r="B9" s="89"/>
      <c r="C9" s="1"/>
      <c r="D9" s="1"/>
      <c r="E9" s="89"/>
      <c r="F9" s="89"/>
      <c r="G9" s="89"/>
      <c r="H9" s="89"/>
      <c r="I9" s="89"/>
      <c r="K9" s="89"/>
      <c r="L9" s="89"/>
      <c r="M9" s="89"/>
      <c r="N9" s="90"/>
    </row>
    <row r="10" spans="1:14" ht="16.2" thickBot="1" x14ac:dyDescent="0.35">
      <c r="A10" s="87"/>
      <c r="B10" s="89"/>
      <c r="C10" s="1"/>
      <c r="D10" s="1"/>
      <c r="E10" s="89"/>
      <c r="F10" s="89"/>
      <c r="G10" s="89"/>
      <c r="H10" s="89"/>
      <c r="I10" s="89"/>
      <c r="K10" s="24"/>
      <c r="L10" s="25" t="s">
        <v>46</v>
      </c>
      <c r="M10" s="26" t="s">
        <v>47</v>
      </c>
      <c r="N10" s="95" t="s">
        <v>48</v>
      </c>
    </row>
    <row r="11" spans="1:14" ht="15" thickBot="1" x14ac:dyDescent="0.35">
      <c r="A11" s="87"/>
      <c r="B11" s="96" t="s">
        <v>6</v>
      </c>
      <c r="C11" s="96"/>
      <c r="D11" s="96"/>
      <c r="E11" s="96"/>
      <c r="F11" s="96"/>
      <c r="G11" s="96"/>
      <c r="H11" s="96"/>
      <c r="I11" s="96"/>
      <c r="K11" s="141" t="s">
        <v>204</v>
      </c>
      <c r="L11" s="141"/>
      <c r="M11" s="141"/>
      <c r="N11" s="142"/>
    </row>
    <row r="12" spans="1:14" ht="15" thickBot="1" x14ac:dyDescent="0.35">
      <c r="A12" s="87"/>
      <c r="B12" s="27" t="s">
        <v>7</v>
      </c>
      <c r="C12" s="28"/>
      <c r="D12" s="28"/>
      <c r="E12" s="28"/>
      <c r="F12" s="28"/>
      <c r="G12" s="28"/>
      <c r="H12" s="146" t="s">
        <v>9</v>
      </c>
      <c r="I12" s="147"/>
      <c r="K12" s="29" t="s">
        <v>49</v>
      </c>
      <c r="L12" s="129">
        <v>1</v>
      </c>
      <c r="M12" s="30" t="s">
        <v>53</v>
      </c>
      <c r="N12" s="99" t="s">
        <v>54</v>
      </c>
    </row>
    <row r="13" spans="1:14" ht="15" thickBot="1" x14ac:dyDescent="0.35">
      <c r="A13" s="87"/>
      <c r="B13" s="31" t="s">
        <v>8</v>
      </c>
      <c r="C13" s="32"/>
      <c r="D13" s="32"/>
      <c r="E13" s="32"/>
      <c r="F13" s="32"/>
      <c r="G13" s="32"/>
      <c r="H13" s="137" t="s">
        <v>81</v>
      </c>
      <c r="I13" s="138"/>
      <c r="K13" s="33" t="s">
        <v>50</v>
      </c>
      <c r="L13" s="129">
        <v>1</v>
      </c>
      <c r="M13" s="30" t="s">
        <v>53</v>
      </c>
      <c r="N13" s="99" t="s">
        <v>54</v>
      </c>
    </row>
    <row r="14" spans="1:14" ht="15" thickBot="1" x14ac:dyDescent="0.35">
      <c r="A14" s="87"/>
      <c r="B14" s="34" t="s">
        <v>10</v>
      </c>
      <c r="C14" s="35"/>
      <c r="D14" s="35"/>
      <c r="E14" s="35"/>
      <c r="F14" s="35"/>
      <c r="G14" s="35"/>
      <c r="H14" s="36"/>
      <c r="I14" s="37"/>
      <c r="K14" s="33" t="s">
        <v>51</v>
      </c>
      <c r="L14" s="129">
        <v>1</v>
      </c>
      <c r="M14" s="30" t="s">
        <v>53</v>
      </c>
      <c r="N14" s="99" t="s">
        <v>54</v>
      </c>
    </row>
    <row r="15" spans="1:14" ht="15" thickBot="1" x14ac:dyDescent="0.35">
      <c r="A15" s="87"/>
      <c r="B15" s="38" t="s">
        <v>11</v>
      </c>
      <c r="C15" s="39"/>
      <c r="D15" s="39"/>
      <c r="E15" s="39"/>
      <c r="F15" s="39"/>
      <c r="G15" s="39"/>
      <c r="H15" s="143" t="s">
        <v>82</v>
      </c>
      <c r="I15" s="144"/>
      <c r="K15" s="40" t="s">
        <v>52</v>
      </c>
      <c r="L15" s="129">
        <v>0</v>
      </c>
      <c r="M15" s="30" t="s">
        <v>34</v>
      </c>
      <c r="N15" s="99" t="s">
        <v>54</v>
      </c>
    </row>
    <row r="16" spans="1:14" x14ac:dyDescent="0.3">
      <c r="A16" s="87"/>
      <c r="B16" s="89"/>
      <c r="C16" s="1"/>
      <c r="D16" s="1"/>
      <c r="E16" s="89"/>
      <c r="F16" s="89"/>
      <c r="G16" s="89"/>
      <c r="H16" s="89"/>
      <c r="I16" s="89"/>
      <c r="K16" s="100"/>
      <c r="L16" s="41"/>
      <c r="M16" s="101"/>
      <c r="N16" s="102"/>
    </row>
    <row r="17" spans="1:24" ht="15" thickBot="1" x14ac:dyDescent="0.35">
      <c r="A17" s="87"/>
      <c r="B17" s="96" t="s">
        <v>12</v>
      </c>
      <c r="C17" s="96"/>
      <c r="D17" s="96"/>
      <c r="E17" s="96"/>
      <c r="F17" s="96"/>
      <c r="G17" s="96"/>
      <c r="H17" s="96"/>
      <c r="I17" s="96"/>
      <c r="K17" s="89"/>
      <c r="L17" s="89"/>
      <c r="M17" s="89"/>
      <c r="N17" s="90"/>
    </row>
    <row r="18" spans="1:24" ht="15" thickBot="1" x14ac:dyDescent="0.35">
      <c r="A18" s="87"/>
      <c r="B18" s="27" t="s">
        <v>13</v>
      </c>
      <c r="C18" s="28"/>
      <c r="D18" s="28"/>
      <c r="E18" s="28"/>
      <c r="F18" s="28"/>
      <c r="G18" s="28"/>
      <c r="H18" s="42"/>
      <c r="I18" s="43"/>
      <c r="K18" s="141" t="s">
        <v>55</v>
      </c>
      <c r="L18" s="141"/>
      <c r="M18" s="141"/>
      <c r="N18" s="142"/>
    </row>
    <row r="19" spans="1:24" ht="15" thickBot="1" x14ac:dyDescent="0.35">
      <c r="A19" s="87"/>
      <c r="B19" s="31" t="s">
        <v>14</v>
      </c>
      <c r="C19" s="32"/>
      <c r="D19" s="32"/>
      <c r="E19" s="32"/>
      <c r="F19" s="32"/>
      <c r="G19" s="32"/>
      <c r="H19" s="143" t="s">
        <v>83</v>
      </c>
      <c r="I19" s="144"/>
      <c r="K19" s="29" t="s">
        <v>56</v>
      </c>
      <c r="L19" s="129">
        <v>1.2</v>
      </c>
      <c r="M19" s="30" t="s">
        <v>36</v>
      </c>
      <c r="N19" s="99" t="s">
        <v>54</v>
      </c>
    </row>
    <row r="20" spans="1:24" x14ac:dyDescent="0.3">
      <c r="A20" s="87"/>
      <c r="B20" s="103"/>
      <c r="C20" s="104"/>
      <c r="D20" s="89"/>
      <c r="E20" s="89"/>
      <c r="F20" s="89"/>
      <c r="G20" s="89"/>
      <c r="H20" s="89"/>
      <c r="I20" s="89"/>
      <c r="K20" s="36"/>
      <c r="L20" s="44"/>
      <c r="M20" s="45"/>
      <c r="N20" s="105"/>
    </row>
    <row r="21" spans="1:24" ht="15" thickBot="1" x14ac:dyDescent="0.35">
      <c r="A21" s="87"/>
      <c r="B21" s="97" t="s">
        <v>15</v>
      </c>
      <c r="C21" s="96"/>
      <c r="D21" s="96"/>
      <c r="E21" s="96"/>
      <c r="F21" s="96"/>
      <c r="G21" s="96"/>
      <c r="H21" s="96"/>
      <c r="I21" s="96"/>
      <c r="K21" s="104"/>
      <c r="L21" s="106"/>
      <c r="M21" s="101"/>
      <c r="N21" s="90"/>
    </row>
    <row r="22" spans="1:24" ht="15" thickBot="1" x14ac:dyDescent="0.35">
      <c r="A22" s="87"/>
      <c r="B22" s="46" t="s">
        <v>205</v>
      </c>
      <c r="C22" s="47"/>
      <c r="D22" s="47"/>
      <c r="E22" s="47"/>
      <c r="F22" s="47"/>
      <c r="G22" s="47"/>
      <c r="H22" s="47"/>
      <c r="I22" s="48"/>
      <c r="K22" s="141" t="s">
        <v>57</v>
      </c>
      <c r="L22" s="141"/>
      <c r="M22" s="141"/>
      <c r="N22" s="142"/>
      <c r="T22" s="49"/>
    </row>
    <row r="23" spans="1:24" ht="15" thickBot="1" x14ac:dyDescent="0.35">
      <c r="A23" s="87"/>
      <c r="B23" s="46" t="s">
        <v>206</v>
      </c>
      <c r="C23" s="89"/>
      <c r="D23" s="89"/>
      <c r="E23" s="89"/>
      <c r="F23" s="89"/>
      <c r="G23" s="89"/>
      <c r="H23" s="89"/>
      <c r="I23" s="50"/>
      <c r="K23" s="29" t="s">
        <v>58</v>
      </c>
      <c r="L23" s="3">
        <f>2*((L12*L13)+(L12*L14)+(L13*L14))</f>
        <v>6</v>
      </c>
      <c r="M23" s="30" t="s">
        <v>37</v>
      </c>
      <c r="N23" s="107" t="s">
        <v>59</v>
      </c>
      <c r="T23" s="81" t="s">
        <v>89</v>
      </c>
      <c r="U23" s="81"/>
      <c r="V23" s="81"/>
      <c r="W23" s="81" t="s">
        <v>91</v>
      </c>
      <c r="X23" s="81"/>
    </row>
    <row r="24" spans="1:24" ht="16.8" thickBot="1" x14ac:dyDescent="0.35">
      <c r="A24" s="87"/>
      <c r="B24" s="51" t="s">
        <v>16</v>
      </c>
      <c r="C24" s="108" t="s">
        <v>17</v>
      </c>
      <c r="D24" s="89"/>
      <c r="E24" s="89"/>
      <c r="F24" s="89"/>
      <c r="G24" s="89"/>
      <c r="H24" s="139" t="s">
        <v>84</v>
      </c>
      <c r="I24" s="148"/>
      <c r="K24" s="33" t="s">
        <v>61</v>
      </c>
      <c r="L24" s="129">
        <v>0</v>
      </c>
      <c r="M24" s="30" t="s">
        <v>37</v>
      </c>
      <c r="N24" s="99" t="s">
        <v>54</v>
      </c>
      <c r="T24" s="82">
        <f>0.75*L31+0.2*L23</f>
        <v>1.9500000000000002</v>
      </c>
      <c r="U24" s="81" t="s">
        <v>88</v>
      </c>
      <c r="V24" s="82">
        <f>1.1*L31</f>
        <v>1.1000000000000001</v>
      </c>
      <c r="W24" s="81"/>
      <c r="X24" s="82">
        <f>L19*(0.2*L25+0.75*L31)</f>
        <v>2.3400000000000003</v>
      </c>
    </row>
    <row r="25" spans="1:24" ht="15" thickBot="1" x14ac:dyDescent="0.35">
      <c r="A25" s="87"/>
      <c r="B25" s="52"/>
      <c r="C25" s="108" t="s">
        <v>0</v>
      </c>
      <c r="D25" s="89"/>
      <c r="E25" s="89"/>
      <c r="F25" s="89"/>
      <c r="G25" s="89"/>
      <c r="H25" s="104"/>
      <c r="I25" s="50"/>
      <c r="K25" s="53" t="s">
        <v>62</v>
      </c>
      <c r="L25" s="3">
        <f>L23+(30*L24)</f>
        <v>6</v>
      </c>
      <c r="M25" s="30" t="s">
        <v>37</v>
      </c>
      <c r="N25" s="109" t="s">
        <v>39</v>
      </c>
      <c r="T25" s="83" t="s">
        <v>89</v>
      </c>
      <c r="U25" s="81"/>
      <c r="V25" s="81"/>
      <c r="W25" s="81" t="s">
        <v>92</v>
      </c>
      <c r="X25" s="81"/>
    </row>
    <row r="26" spans="1:24" x14ac:dyDescent="0.3">
      <c r="A26" s="87"/>
      <c r="B26" s="52"/>
      <c r="C26" s="108"/>
      <c r="D26" s="89"/>
      <c r="E26" s="89"/>
      <c r="F26" s="89"/>
      <c r="G26" s="89"/>
      <c r="H26" s="89"/>
      <c r="I26" s="50"/>
      <c r="K26" s="54"/>
      <c r="L26" s="44"/>
      <c r="M26" s="45"/>
      <c r="N26" s="105"/>
      <c r="T26" s="82">
        <f>0.75*L31+0.2*L23</f>
        <v>1.9500000000000002</v>
      </c>
      <c r="U26" s="81" t="s">
        <v>90</v>
      </c>
      <c r="V26" s="82">
        <f>1.1*L31</f>
        <v>1.1000000000000001</v>
      </c>
      <c r="W26" s="81"/>
      <c r="X26" s="82">
        <f>L19*(1.1*L31+6*L24)</f>
        <v>1.32</v>
      </c>
    </row>
    <row r="27" spans="1:24" ht="15" thickBot="1" x14ac:dyDescent="0.35">
      <c r="A27" s="87"/>
      <c r="B27" s="46"/>
      <c r="C27" s="89"/>
      <c r="D27" s="89"/>
      <c r="E27" s="89"/>
      <c r="F27" s="89"/>
      <c r="G27" s="89"/>
      <c r="H27" s="89"/>
      <c r="I27" s="50"/>
      <c r="K27" s="97" t="s">
        <v>63</v>
      </c>
      <c r="L27" s="97"/>
      <c r="M27" s="97"/>
      <c r="N27" s="98"/>
    </row>
    <row r="28" spans="1:24" ht="15" thickBot="1" x14ac:dyDescent="0.35">
      <c r="A28" s="87"/>
      <c r="B28" s="51" t="s">
        <v>1</v>
      </c>
      <c r="C28" s="108" t="s">
        <v>18</v>
      </c>
      <c r="D28" s="89"/>
      <c r="E28" s="89"/>
      <c r="F28" s="89"/>
      <c r="G28" s="89"/>
      <c r="H28" s="104"/>
      <c r="I28" s="50"/>
      <c r="K28" s="29" t="s">
        <v>64</v>
      </c>
      <c r="L28" s="3">
        <f>L12*L13*L14</f>
        <v>1</v>
      </c>
      <c r="M28" s="30" t="s">
        <v>40</v>
      </c>
      <c r="N28" s="107" t="s">
        <v>59</v>
      </c>
    </row>
    <row r="29" spans="1:24" ht="16.8" thickBot="1" x14ac:dyDescent="0.35">
      <c r="A29" s="87"/>
      <c r="B29" s="55"/>
      <c r="C29" s="56" t="s">
        <v>0</v>
      </c>
      <c r="D29" s="32"/>
      <c r="E29" s="32"/>
      <c r="F29" s="32"/>
      <c r="G29" s="32"/>
      <c r="H29" s="137" t="s">
        <v>85</v>
      </c>
      <c r="I29" s="138"/>
      <c r="K29" s="33" t="s">
        <v>65</v>
      </c>
      <c r="L29" s="129">
        <v>0</v>
      </c>
      <c r="M29" s="30" t="s">
        <v>41</v>
      </c>
      <c r="N29" s="99" t="s">
        <v>54</v>
      </c>
    </row>
    <row r="30" spans="1:24" ht="15" thickBot="1" x14ac:dyDescent="0.35">
      <c r="A30" s="87"/>
      <c r="B30" s="34" t="s">
        <v>207</v>
      </c>
      <c r="C30" s="35"/>
      <c r="D30" s="35"/>
      <c r="E30" s="35"/>
      <c r="F30" s="35"/>
      <c r="G30" s="35"/>
      <c r="H30" s="35"/>
      <c r="I30" s="37"/>
      <c r="K30" s="33" t="s">
        <v>66</v>
      </c>
      <c r="L30" s="3">
        <f>L28*(L15/100)</f>
        <v>0</v>
      </c>
      <c r="M30" s="30" t="s">
        <v>42</v>
      </c>
      <c r="N30" s="107" t="s">
        <v>59</v>
      </c>
    </row>
    <row r="31" spans="1:24" ht="15" thickBot="1" x14ac:dyDescent="0.35">
      <c r="A31" s="87"/>
      <c r="B31" s="57" t="s">
        <v>19</v>
      </c>
      <c r="C31" s="89"/>
      <c r="D31" s="89"/>
      <c r="E31" s="89"/>
      <c r="F31" s="89"/>
      <c r="G31" s="89"/>
      <c r="H31" s="89"/>
      <c r="I31" s="58"/>
      <c r="K31" s="53" t="s">
        <v>67</v>
      </c>
      <c r="L31" s="3">
        <f>L28-L30</f>
        <v>1</v>
      </c>
      <c r="M31" s="30" t="s">
        <v>40</v>
      </c>
      <c r="N31" s="109" t="s">
        <v>43</v>
      </c>
    </row>
    <row r="32" spans="1:24" x14ac:dyDescent="0.3">
      <c r="A32" s="87"/>
      <c r="B32" s="59" t="s">
        <v>2</v>
      </c>
      <c r="C32" s="108" t="s">
        <v>20</v>
      </c>
      <c r="D32" s="89"/>
      <c r="E32" s="89"/>
      <c r="F32" s="89"/>
      <c r="G32" s="89"/>
      <c r="H32" s="139" t="s">
        <v>86</v>
      </c>
      <c r="I32" s="140"/>
      <c r="K32" s="54"/>
      <c r="L32" s="44"/>
      <c r="M32" s="45"/>
      <c r="N32" s="105"/>
    </row>
    <row r="33" spans="1:14" ht="16.8" customHeight="1" thickBot="1" x14ac:dyDescent="0.35">
      <c r="A33" s="87"/>
      <c r="B33" s="60"/>
      <c r="C33" s="108" t="s">
        <v>21</v>
      </c>
      <c r="D33" s="89"/>
      <c r="E33" s="89"/>
      <c r="F33" s="89"/>
      <c r="G33" s="89"/>
      <c r="H33" s="104"/>
      <c r="I33" s="58"/>
      <c r="K33" s="61" t="s">
        <v>68</v>
      </c>
      <c r="L33" s="62"/>
      <c r="M33" s="62"/>
      <c r="N33" s="110"/>
    </row>
    <row r="34" spans="1:14" ht="16.8" thickTop="1" thickBot="1" x14ac:dyDescent="0.35">
      <c r="A34" s="87"/>
      <c r="B34" s="60"/>
      <c r="C34" s="108" t="s">
        <v>23</v>
      </c>
      <c r="D34" s="89"/>
      <c r="E34" s="89"/>
      <c r="F34" s="89"/>
      <c r="G34" s="89"/>
      <c r="H34" s="104"/>
      <c r="I34" s="58"/>
      <c r="K34" s="63" t="s">
        <v>69</v>
      </c>
      <c r="L34" s="130">
        <f>IF(T24&lt;V24,X24,X26)</f>
        <v>1.32</v>
      </c>
      <c r="M34" s="65" t="s">
        <v>44</v>
      </c>
      <c r="N34" s="107" t="s">
        <v>60</v>
      </c>
    </row>
    <row r="35" spans="1:14" ht="17.399999999999999" thickTop="1" thickBot="1" x14ac:dyDescent="0.35">
      <c r="A35" s="87"/>
      <c r="B35" s="57"/>
      <c r="C35" s="111" t="s">
        <v>22</v>
      </c>
      <c r="D35" s="89"/>
      <c r="E35" s="89"/>
      <c r="F35" s="89"/>
      <c r="G35" s="89"/>
      <c r="H35" s="89"/>
      <c r="I35" s="58"/>
      <c r="K35" s="63" t="s">
        <v>70</v>
      </c>
      <c r="L35" s="130">
        <f>IF(L34*1.1&lt;=10,L34*1.1,"BŁĄD")</f>
        <v>1.4520000000000002</v>
      </c>
      <c r="M35" s="65" t="s">
        <v>44</v>
      </c>
      <c r="N35" s="107" t="s">
        <v>59</v>
      </c>
    </row>
    <row r="36" spans="1:14" ht="16.8" thickTop="1" thickBot="1" x14ac:dyDescent="0.35">
      <c r="A36" s="87"/>
      <c r="B36" s="59" t="s">
        <v>1</v>
      </c>
      <c r="C36" s="108" t="s">
        <v>24</v>
      </c>
      <c r="D36" s="89"/>
      <c r="E36" s="89"/>
      <c r="F36" s="89"/>
      <c r="G36" s="89"/>
      <c r="H36" s="139" t="s">
        <v>87</v>
      </c>
      <c r="I36" s="140"/>
      <c r="K36" s="63" t="s">
        <v>96</v>
      </c>
      <c r="L36" s="130" t="str">
        <f>IF(AND(L35&gt;10,OR(AND(L35="BŁĄD"))),"BŁĄD","OK")</f>
        <v>OK</v>
      </c>
      <c r="M36" s="65" t="s">
        <v>44</v>
      </c>
      <c r="N36" s="107" t="s">
        <v>59</v>
      </c>
    </row>
    <row r="37" spans="1:14" ht="16.8" thickTop="1" thickBot="1" x14ac:dyDescent="0.35">
      <c r="A37" s="87"/>
      <c r="B37" s="66"/>
      <c r="C37" s="112"/>
      <c r="D37" s="89"/>
      <c r="E37" s="89"/>
      <c r="F37" s="89"/>
      <c r="G37" s="89"/>
      <c r="H37" s="104"/>
      <c r="I37" s="58"/>
      <c r="K37" s="63" t="s">
        <v>97</v>
      </c>
      <c r="L37" s="130">
        <f>IF(AND(L35&gt;5,L35&lt;10),10,0)+IF(L34&lt;5,5,0)</f>
        <v>5</v>
      </c>
      <c r="M37" s="65" t="s">
        <v>44</v>
      </c>
      <c r="N37" s="107" t="s">
        <v>59</v>
      </c>
    </row>
    <row r="38" spans="1:14" x14ac:dyDescent="0.3">
      <c r="A38" s="87"/>
      <c r="B38" s="67" t="s">
        <v>25</v>
      </c>
      <c r="C38" s="113" t="s">
        <v>26</v>
      </c>
      <c r="D38" s="104"/>
      <c r="E38" s="89"/>
      <c r="F38" s="89"/>
      <c r="G38" s="89"/>
      <c r="H38" s="89"/>
      <c r="I38" s="58"/>
      <c r="N38" s="88"/>
    </row>
    <row r="39" spans="1:14" ht="15" thickBot="1" x14ac:dyDescent="0.35">
      <c r="A39" s="87"/>
      <c r="B39" s="68"/>
      <c r="C39" s="113" t="s">
        <v>208</v>
      </c>
      <c r="D39" s="114"/>
      <c r="E39" s="114"/>
      <c r="F39" s="114"/>
      <c r="G39" s="114"/>
      <c r="H39" s="114"/>
      <c r="I39" s="58"/>
      <c r="K39" s="61" t="s">
        <v>93</v>
      </c>
      <c r="L39" s="62"/>
      <c r="M39" s="62"/>
      <c r="N39" s="110"/>
    </row>
    <row r="40" spans="1:14" ht="16.2" thickBot="1" x14ac:dyDescent="0.35">
      <c r="A40" s="87"/>
      <c r="B40" s="68"/>
      <c r="C40" s="113" t="s">
        <v>28</v>
      </c>
      <c r="D40" s="114"/>
      <c r="E40" s="114"/>
      <c r="F40" s="114"/>
      <c r="G40" s="114"/>
      <c r="H40" s="114"/>
      <c r="I40" s="58"/>
      <c r="K40" s="63" t="s">
        <v>94</v>
      </c>
      <c r="L40" s="4">
        <f>IF($L$37=5,1,0)</f>
        <v>1</v>
      </c>
      <c r="M40" s="64"/>
      <c r="N40" s="107"/>
    </row>
    <row r="41" spans="1:14" ht="16.2" thickBot="1" x14ac:dyDescent="0.35">
      <c r="A41" s="87"/>
      <c r="B41" s="69"/>
      <c r="C41" s="70" t="s">
        <v>27</v>
      </c>
      <c r="D41" s="71"/>
      <c r="E41" s="71"/>
      <c r="F41" s="71"/>
      <c r="G41" s="71"/>
      <c r="H41" s="71"/>
      <c r="I41" s="72"/>
      <c r="K41" s="63" t="s">
        <v>95</v>
      </c>
      <c r="L41" s="4">
        <f>IF($L$37=10,1,0)</f>
        <v>0</v>
      </c>
      <c r="M41" s="64"/>
      <c r="N41" s="107"/>
    </row>
    <row r="42" spans="1:14" x14ac:dyDescent="0.3">
      <c r="A42" s="87"/>
      <c r="B42" s="103"/>
      <c r="C42" s="89"/>
      <c r="D42" s="89"/>
      <c r="E42" s="89"/>
      <c r="F42" s="89"/>
      <c r="G42" s="89"/>
      <c r="H42" s="89"/>
      <c r="I42" s="89"/>
      <c r="K42" s="49" t="s">
        <v>80</v>
      </c>
      <c r="L42" s="89"/>
      <c r="M42" s="89"/>
      <c r="N42" s="90"/>
    </row>
    <row r="43" spans="1:14" ht="15" thickBot="1" x14ac:dyDescent="0.35">
      <c r="A43" s="87"/>
      <c r="B43" s="96" t="s">
        <v>29</v>
      </c>
      <c r="C43" s="96"/>
      <c r="D43" s="96"/>
      <c r="E43" s="96"/>
      <c r="F43" s="96"/>
      <c r="G43" s="96"/>
      <c r="H43" s="96"/>
      <c r="I43" s="96"/>
      <c r="K43" s="49" t="s">
        <v>71</v>
      </c>
      <c r="L43" s="89"/>
      <c r="M43" s="89"/>
      <c r="N43" s="90"/>
    </row>
    <row r="44" spans="1:14" x14ac:dyDescent="0.3">
      <c r="A44" s="87"/>
      <c r="B44" s="73" t="s">
        <v>30</v>
      </c>
      <c r="C44" s="74"/>
      <c r="D44" s="74"/>
      <c r="E44" s="74"/>
      <c r="F44" s="74"/>
      <c r="G44" s="28"/>
      <c r="H44" s="28"/>
      <c r="I44" s="43"/>
      <c r="K44" s="49" t="s">
        <v>72</v>
      </c>
      <c r="L44" s="89"/>
      <c r="M44" s="89"/>
      <c r="N44" s="90"/>
    </row>
    <row r="45" spans="1:14" x14ac:dyDescent="0.3">
      <c r="A45" s="87"/>
      <c r="B45" s="52"/>
      <c r="C45" s="100"/>
      <c r="D45" s="100"/>
      <c r="E45" s="100"/>
      <c r="F45" s="100"/>
      <c r="G45" s="89"/>
      <c r="H45" s="89"/>
      <c r="I45" s="50"/>
      <c r="K45" s="49" t="s">
        <v>212</v>
      </c>
      <c r="L45" s="89"/>
      <c r="M45" s="89"/>
      <c r="N45" s="90"/>
    </row>
    <row r="46" spans="1:14" x14ac:dyDescent="0.3">
      <c r="A46" s="87"/>
      <c r="B46" s="46" t="s">
        <v>210</v>
      </c>
      <c r="C46" s="89"/>
      <c r="D46" s="89"/>
      <c r="E46" s="89"/>
      <c r="F46" s="89"/>
      <c r="G46" s="89"/>
      <c r="H46" s="89"/>
      <c r="I46" s="50"/>
      <c r="K46" s="49" t="s">
        <v>211</v>
      </c>
      <c r="L46" s="89"/>
      <c r="M46" s="89"/>
      <c r="N46" s="90"/>
    </row>
    <row r="47" spans="1:14" x14ac:dyDescent="0.3">
      <c r="A47" s="87"/>
      <c r="B47" s="46" t="s">
        <v>31</v>
      </c>
      <c r="C47" s="89"/>
      <c r="D47" s="89"/>
      <c r="E47" s="89"/>
      <c r="F47" s="89"/>
      <c r="G47" s="89"/>
      <c r="H47" s="89"/>
      <c r="I47" s="50"/>
      <c r="K47" s="115"/>
      <c r="L47" s="89"/>
      <c r="M47" s="89"/>
      <c r="N47" s="90"/>
    </row>
    <row r="48" spans="1:14" x14ac:dyDescent="0.3">
      <c r="A48" s="87"/>
      <c r="B48" s="46"/>
      <c r="C48" s="89"/>
      <c r="D48" s="89"/>
      <c r="E48" s="89"/>
      <c r="F48" s="89"/>
      <c r="G48" s="89"/>
      <c r="H48" s="89"/>
      <c r="I48" s="50"/>
      <c r="K48" s="115" t="s">
        <v>73</v>
      </c>
      <c r="L48" s="89"/>
      <c r="M48" s="89"/>
      <c r="N48" s="90"/>
    </row>
    <row r="49" spans="1:14" ht="15" thickBot="1" x14ac:dyDescent="0.35">
      <c r="A49" s="87"/>
      <c r="B49" s="75" t="s">
        <v>32</v>
      </c>
      <c r="C49" s="114" t="s">
        <v>181</v>
      </c>
      <c r="D49" s="114"/>
      <c r="E49" s="114"/>
      <c r="F49" s="114"/>
      <c r="G49" s="114"/>
      <c r="H49" s="116">
        <f>L50</f>
        <v>50.999999999999993</v>
      </c>
      <c r="I49" s="76" t="s">
        <v>179</v>
      </c>
      <c r="K49" s="97" t="s">
        <v>74</v>
      </c>
      <c r="L49" s="97"/>
      <c r="M49" s="97"/>
      <c r="N49" s="98"/>
    </row>
    <row r="50" spans="1:14" ht="15" thickBot="1" x14ac:dyDescent="0.35">
      <c r="A50" s="87"/>
      <c r="B50" s="77"/>
      <c r="C50" s="114" t="s">
        <v>209</v>
      </c>
      <c r="D50" s="114"/>
      <c r="E50" s="114"/>
      <c r="F50" s="114"/>
      <c r="G50" s="114"/>
      <c r="H50" s="89"/>
      <c r="I50" s="50"/>
      <c r="K50" s="29" t="s">
        <v>213</v>
      </c>
      <c r="L50" s="3">
        <f>(L37*0.51)/5%</f>
        <v>50.999999999999993</v>
      </c>
      <c r="M50" s="30" t="s">
        <v>40</v>
      </c>
      <c r="N50" s="99" t="s">
        <v>38</v>
      </c>
    </row>
    <row r="51" spans="1:14" ht="15" thickBot="1" x14ac:dyDescent="0.35">
      <c r="A51" s="87"/>
      <c r="B51" s="78"/>
      <c r="C51" s="32"/>
      <c r="D51" s="32"/>
      <c r="E51" s="32"/>
      <c r="F51" s="32"/>
      <c r="G51" s="32"/>
      <c r="H51" s="32"/>
      <c r="I51" s="79"/>
      <c r="K51" s="33" t="s">
        <v>75</v>
      </c>
      <c r="L51" s="129">
        <v>1</v>
      </c>
      <c r="M51" s="30" t="s">
        <v>53</v>
      </c>
      <c r="N51" s="99" t="s">
        <v>35</v>
      </c>
    </row>
    <row r="52" spans="1:14" ht="15" thickBot="1" x14ac:dyDescent="0.35">
      <c r="A52" s="87"/>
      <c r="B52" s="89"/>
      <c r="C52" s="1"/>
      <c r="D52" s="1"/>
      <c r="E52" s="89"/>
      <c r="F52" s="89"/>
      <c r="G52" s="89"/>
      <c r="H52" s="89"/>
      <c r="I52" s="89"/>
      <c r="K52" s="33" t="s">
        <v>76</v>
      </c>
      <c r="L52" s="129">
        <v>1</v>
      </c>
      <c r="M52" s="30" t="s">
        <v>53</v>
      </c>
      <c r="N52" s="99" t="s">
        <v>35</v>
      </c>
    </row>
    <row r="53" spans="1:14" ht="15" thickBot="1" x14ac:dyDescent="0.35">
      <c r="A53" s="87"/>
      <c r="B53" s="124" t="s">
        <v>193</v>
      </c>
      <c r="C53" s="125"/>
      <c r="D53" s="125"/>
      <c r="E53" s="125"/>
      <c r="F53" s="125"/>
      <c r="G53" s="125"/>
      <c r="H53" s="125"/>
      <c r="I53" s="125"/>
      <c r="K53" s="33" t="s">
        <v>77</v>
      </c>
      <c r="L53" s="129">
        <v>1</v>
      </c>
      <c r="M53" s="30" t="s">
        <v>53</v>
      </c>
      <c r="N53" s="99" t="s">
        <v>35</v>
      </c>
    </row>
    <row r="54" spans="1:14" ht="15" thickBot="1" x14ac:dyDescent="0.35">
      <c r="A54" s="87"/>
      <c r="B54" s="125" t="s">
        <v>194</v>
      </c>
      <c r="C54" s="125"/>
      <c r="D54" s="125"/>
      <c r="E54" s="125"/>
      <c r="F54" s="125"/>
      <c r="G54" s="125"/>
      <c r="H54" s="125"/>
      <c r="I54" s="125"/>
      <c r="K54" s="80" t="s">
        <v>78</v>
      </c>
      <c r="L54" s="20">
        <f>L51*L52*L53</f>
        <v>1</v>
      </c>
      <c r="M54" s="30" t="s">
        <v>40</v>
      </c>
      <c r="N54" s="107" t="s">
        <v>38</v>
      </c>
    </row>
    <row r="55" spans="1:14" ht="15" thickBot="1" x14ac:dyDescent="0.35">
      <c r="A55" s="87"/>
      <c r="B55" s="125" t="s">
        <v>195</v>
      </c>
      <c r="C55" s="125"/>
      <c r="D55" s="125"/>
      <c r="E55" s="125"/>
      <c r="F55" s="125"/>
      <c r="G55" s="125"/>
      <c r="H55" s="125"/>
      <c r="I55" s="125"/>
      <c r="K55" s="117" t="s">
        <v>180</v>
      </c>
      <c r="L55" s="21">
        <f>(($L$37*0.51)/$L$54)</f>
        <v>2.5499999999999998</v>
      </c>
      <c r="M55" s="118" t="str">
        <f>IF($L$55&gt;5%,"&gt;5%!! -UWAGA! WYSOKIE STĘŻENIE CO2","&lt;5%")</f>
        <v>&gt;5%!! -UWAGA! WYSOKIE STĘŻENIE CO2</v>
      </c>
      <c r="N55" s="119"/>
    </row>
    <row r="56" spans="1:14" x14ac:dyDescent="0.3">
      <c r="A56" s="87"/>
      <c r="B56" s="125"/>
      <c r="C56" s="125"/>
      <c r="D56" s="125"/>
      <c r="E56" s="125"/>
      <c r="F56" s="125"/>
      <c r="G56" s="125"/>
      <c r="H56" s="125"/>
      <c r="I56" s="125"/>
      <c r="K56" s="115" t="s">
        <v>79</v>
      </c>
      <c r="L56" s="89"/>
      <c r="M56" s="89"/>
      <c r="N56" s="90"/>
    </row>
    <row r="57" spans="1:14" x14ac:dyDescent="0.3">
      <c r="A57" s="87"/>
      <c r="B57" s="125" t="s">
        <v>196</v>
      </c>
      <c r="C57" s="125"/>
      <c r="D57" s="125"/>
      <c r="E57" s="125"/>
      <c r="F57" s="125"/>
      <c r="G57" s="125"/>
      <c r="H57" s="125"/>
      <c r="I57" s="125"/>
      <c r="K57" s="115"/>
      <c r="L57" s="89"/>
      <c r="M57" s="89"/>
      <c r="N57" s="90"/>
    </row>
    <row r="58" spans="1:14" x14ac:dyDescent="0.3">
      <c r="A58" s="87"/>
      <c r="B58" s="125" t="s">
        <v>197</v>
      </c>
      <c r="C58" s="125"/>
      <c r="D58" s="125"/>
      <c r="E58" s="126"/>
      <c r="F58" s="126" t="s">
        <v>198</v>
      </c>
      <c r="G58" s="125"/>
      <c r="H58" s="125"/>
      <c r="I58" s="125"/>
      <c r="K58" s="120" t="s">
        <v>202</v>
      </c>
      <c r="L58" s="89"/>
      <c r="M58" s="89"/>
      <c r="N58" s="90"/>
    </row>
    <row r="59" spans="1:14" x14ac:dyDescent="0.3">
      <c r="A59" s="87"/>
      <c r="B59" s="125"/>
      <c r="C59" s="125"/>
      <c r="D59" s="125"/>
      <c r="E59" s="127"/>
      <c r="F59" s="127" t="s">
        <v>199</v>
      </c>
      <c r="G59" s="125"/>
      <c r="H59" s="125"/>
      <c r="I59" s="125"/>
      <c r="K59" s="120" t="s">
        <v>203</v>
      </c>
      <c r="L59" s="89"/>
      <c r="M59" s="89"/>
      <c r="N59" s="90"/>
    </row>
    <row r="60" spans="1:14" x14ac:dyDescent="0.3">
      <c r="A60" s="87"/>
      <c r="B60" s="125"/>
      <c r="C60" s="125"/>
      <c r="D60" s="125"/>
      <c r="E60" s="128"/>
      <c r="F60" s="128" t="s">
        <v>200</v>
      </c>
      <c r="G60" s="125"/>
      <c r="H60" s="125"/>
      <c r="I60" s="125"/>
      <c r="K60" s="120" t="s">
        <v>33</v>
      </c>
      <c r="L60" s="89"/>
      <c r="M60" s="89"/>
      <c r="N60" s="90"/>
    </row>
    <row r="61" spans="1:14" ht="6.6" customHeight="1" thickBot="1" x14ac:dyDescent="0.35">
      <c r="A61" s="121"/>
      <c r="B61" s="122"/>
      <c r="C61" s="133"/>
      <c r="D61" s="133"/>
      <c r="E61" s="134"/>
      <c r="F61" s="134"/>
      <c r="G61" s="134"/>
      <c r="H61" s="134"/>
      <c r="I61" s="134"/>
      <c r="J61" s="122"/>
      <c r="K61" s="135"/>
      <c r="L61" s="134"/>
      <c r="M61" s="134"/>
      <c r="N61" s="136"/>
    </row>
  </sheetData>
  <sheetProtection algorithmName="SHA-512" hashValue="2SbnVT93W4huHoQfd4ZUUZG5YFLoAXwV6ttuX84J6w1TSSMlQTr1BxgE0Li6zbfaPaB5FdqhVGpDYS7Q/5RWHA==" saltValue="juFf7S5ZyoB1P3MQfl+F+A==" spinCount="100000" sheet="1" objects="1" scenarios="1"/>
  <mergeCells count="14">
    <mergeCell ref="B3:I3"/>
    <mergeCell ref="B5:E6"/>
    <mergeCell ref="H12:I12"/>
    <mergeCell ref="H13:I13"/>
    <mergeCell ref="H24:I24"/>
    <mergeCell ref="K4:N4"/>
    <mergeCell ref="H29:I29"/>
    <mergeCell ref="H32:I32"/>
    <mergeCell ref="H36:I36"/>
    <mergeCell ref="K11:N11"/>
    <mergeCell ref="K18:N18"/>
    <mergeCell ref="K22:N22"/>
    <mergeCell ref="H19:I19"/>
    <mergeCell ref="H15:I15"/>
  </mergeCells>
  <hyperlinks>
    <hyperlink ref="F58" r:id="rId1" xr:uid="{D2E08B2E-2249-4826-AC27-29B468FBCAF1}"/>
    <hyperlink ref="F60" r:id="rId2" xr:uid="{5C60C162-7D6C-4524-A977-18CC9F6BF74C}"/>
  </hyperlinks>
  <pageMargins left="0.70866141732283472" right="0.70866141732283472" top="0.55118110236220474" bottom="0.35433070866141736" header="0.31496062992125984" footer="0.31496062992125984"/>
  <pageSetup paperSize="9" scale="52" orientation="landscape" r:id="rId3"/>
  <headerFooter>
    <oddHeader>&amp;C&amp;F</oddHeader>
    <oddFooter>&amp;L&amp;D&amp;R&amp;P/&amp;N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3D1A-532C-4725-B8B3-EBD77621785F}">
  <dimension ref="B3:G66"/>
  <sheetViews>
    <sheetView topLeftCell="A33" workbookViewId="0">
      <selection activeCell="C41" sqref="C41"/>
    </sheetView>
  </sheetViews>
  <sheetFormatPr defaultRowHeight="14.4" x14ac:dyDescent="0.3"/>
  <cols>
    <col min="2" max="2" width="44.109375" customWidth="1"/>
    <col min="3" max="3" width="13.88671875" customWidth="1"/>
    <col min="4" max="4" width="6.33203125" customWidth="1"/>
    <col min="5" max="5" width="18.33203125" customWidth="1"/>
    <col min="6" max="6" width="13.44140625" customWidth="1"/>
    <col min="7" max="7" width="13.88671875" customWidth="1"/>
  </cols>
  <sheetData>
    <row r="3" spans="2:7" ht="18" thickBot="1" x14ac:dyDescent="0.4">
      <c r="B3" s="149" t="s">
        <v>184</v>
      </c>
      <c r="C3" s="149"/>
      <c r="D3" s="1"/>
      <c r="E3" s="150" t="s">
        <v>192</v>
      </c>
      <c r="F3" s="150"/>
      <c r="G3" s="150"/>
    </row>
    <row r="4" spans="2:7" ht="15.6" thickTop="1" thickBot="1" x14ac:dyDescent="0.35">
      <c r="B4" s="2" t="s">
        <v>185</v>
      </c>
      <c r="C4" s="5" t="s">
        <v>186</v>
      </c>
      <c r="D4" s="5"/>
      <c r="E4" s="5" t="s">
        <v>189</v>
      </c>
      <c r="F4" s="5" t="s">
        <v>188</v>
      </c>
      <c r="G4" s="5" t="s">
        <v>187</v>
      </c>
    </row>
    <row r="5" spans="2:7" ht="15" thickBot="1" x14ac:dyDescent="0.35">
      <c r="B5" s="6" t="s">
        <v>98</v>
      </c>
      <c r="C5" s="7" t="s">
        <v>99</v>
      </c>
      <c r="D5" s="8"/>
      <c r="E5" s="9"/>
      <c r="F5" s="10"/>
      <c r="G5" s="11"/>
    </row>
    <row r="6" spans="2:7" ht="15" thickBot="1" x14ac:dyDescent="0.35">
      <c r="B6" s="12" t="s">
        <v>100</v>
      </c>
      <c r="C6" s="13" t="s">
        <v>101</v>
      </c>
      <c r="D6" s="14"/>
      <c r="E6" s="15"/>
      <c r="F6" s="16"/>
      <c r="G6" s="17"/>
    </row>
    <row r="7" spans="2:7" ht="15" thickBot="1" x14ac:dyDescent="0.35">
      <c r="B7" s="12" t="s">
        <v>102</v>
      </c>
      <c r="C7" s="13" t="s">
        <v>103</v>
      </c>
      <c r="D7" s="14"/>
      <c r="E7" s="15"/>
      <c r="F7" s="16"/>
      <c r="G7" s="17"/>
    </row>
    <row r="8" spans="2:7" ht="15" thickBot="1" x14ac:dyDescent="0.35">
      <c r="B8" s="12" t="s">
        <v>104</v>
      </c>
      <c r="C8" s="13" t="s">
        <v>105</v>
      </c>
      <c r="D8" s="14"/>
      <c r="E8" s="15"/>
      <c r="F8" s="16"/>
      <c r="G8" s="17"/>
    </row>
    <row r="9" spans="2:7" ht="15" thickBot="1" x14ac:dyDescent="0.35">
      <c r="B9" s="12" t="s">
        <v>106</v>
      </c>
      <c r="C9" s="13" t="s">
        <v>107</v>
      </c>
      <c r="D9" s="14"/>
      <c r="E9" s="15"/>
      <c r="F9" s="16"/>
      <c r="G9" s="17"/>
    </row>
    <row r="10" spans="2:7" ht="15" thickBot="1" x14ac:dyDescent="0.35">
      <c r="B10" s="12" t="s">
        <v>108</v>
      </c>
      <c r="C10" s="13" t="s">
        <v>99</v>
      </c>
      <c r="D10" s="14"/>
      <c r="E10" s="15"/>
      <c r="F10" s="16"/>
      <c r="G10" s="17"/>
    </row>
    <row r="11" spans="2:7" ht="15" thickBot="1" x14ac:dyDescent="0.35">
      <c r="B11" s="12" t="s">
        <v>109</v>
      </c>
      <c r="C11" s="13" t="s">
        <v>110</v>
      </c>
      <c r="D11" s="14"/>
      <c r="E11" s="15"/>
      <c r="F11" s="16"/>
      <c r="G11" s="17"/>
    </row>
    <row r="12" spans="2:7" ht="15" thickBot="1" x14ac:dyDescent="0.35">
      <c r="B12" s="12" t="s">
        <v>111</v>
      </c>
      <c r="C12" s="13" t="s">
        <v>105</v>
      </c>
      <c r="D12" s="14"/>
      <c r="E12" s="15"/>
      <c r="F12" s="16"/>
      <c r="G12" s="17"/>
    </row>
    <row r="13" spans="2:7" ht="15" thickBot="1" x14ac:dyDescent="0.35">
      <c r="B13" s="12" t="s">
        <v>112</v>
      </c>
      <c r="C13" s="13" t="s">
        <v>113</v>
      </c>
      <c r="D13" s="14"/>
      <c r="E13" s="15"/>
      <c r="F13" s="16"/>
      <c r="G13" s="17"/>
    </row>
    <row r="14" spans="2:7" ht="15" thickBot="1" x14ac:dyDescent="0.35">
      <c r="B14" s="12" t="s">
        <v>114</v>
      </c>
      <c r="C14" s="13" t="s">
        <v>115</v>
      </c>
      <c r="D14" s="14"/>
      <c r="E14" s="15"/>
      <c r="F14" s="16"/>
      <c r="G14" s="17"/>
    </row>
    <row r="15" spans="2:7" ht="15" thickBot="1" x14ac:dyDescent="0.35">
      <c r="B15" s="12" t="s">
        <v>116</v>
      </c>
      <c r="C15" s="13" t="s">
        <v>105</v>
      </c>
      <c r="D15" s="14"/>
      <c r="E15" s="15"/>
      <c r="F15" s="16"/>
      <c r="G15" s="17"/>
    </row>
    <row r="16" spans="2:7" ht="15" thickBot="1" x14ac:dyDescent="0.35">
      <c r="B16" s="12" t="s">
        <v>117</v>
      </c>
      <c r="C16" s="13" t="s">
        <v>105</v>
      </c>
      <c r="D16" s="14"/>
      <c r="E16" s="15"/>
      <c r="F16" s="16"/>
      <c r="G16" s="17"/>
    </row>
    <row r="17" spans="2:7" ht="15" thickBot="1" x14ac:dyDescent="0.35">
      <c r="B17" s="12" t="s">
        <v>118</v>
      </c>
      <c r="C17" s="13" t="s">
        <v>99</v>
      </c>
      <c r="D17" s="14"/>
      <c r="E17" s="15"/>
      <c r="F17" s="16"/>
      <c r="G17" s="17"/>
    </row>
    <row r="18" spans="2:7" ht="15" thickBot="1" x14ac:dyDescent="0.35">
      <c r="B18" s="12" t="s">
        <v>119</v>
      </c>
      <c r="C18" s="13" t="s">
        <v>120</v>
      </c>
      <c r="D18" s="14"/>
      <c r="E18" s="15"/>
      <c r="F18" s="16"/>
      <c r="G18" s="17"/>
    </row>
    <row r="19" spans="2:7" ht="15" thickBot="1" x14ac:dyDescent="0.35">
      <c r="B19" s="12" t="s">
        <v>121</v>
      </c>
      <c r="C19" s="13" t="s">
        <v>122</v>
      </c>
      <c r="D19" s="14"/>
      <c r="E19" s="15"/>
      <c r="F19" s="16"/>
      <c r="G19" s="17"/>
    </row>
    <row r="20" spans="2:7" ht="15" thickBot="1" x14ac:dyDescent="0.35">
      <c r="B20" s="12" t="s">
        <v>123</v>
      </c>
      <c r="C20" s="13" t="s">
        <v>122</v>
      </c>
      <c r="D20" s="14"/>
      <c r="E20" s="15"/>
      <c r="F20" s="16"/>
      <c r="G20" s="17"/>
    </row>
    <row r="21" spans="2:7" ht="15" thickBot="1" x14ac:dyDescent="0.35">
      <c r="B21" s="12" t="s">
        <v>124</v>
      </c>
      <c r="C21" s="13" t="s">
        <v>125</v>
      </c>
      <c r="D21" s="14"/>
      <c r="E21" s="15"/>
      <c r="F21" s="16"/>
      <c r="G21" s="17"/>
    </row>
    <row r="22" spans="2:7" ht="15" thickBot="1" x14ac:dyDescent="0.35">
      <c r="B22" s="12" t="s">
        <v>126</v>
      </c>
      <c r="C22" s="13" t="s">
        <v>110</v>
      </c>
      <c r="D22" s="14"/>
      <c r="E22" s="15"/>
      <c r="F22" s="16"/>
      <c r="G22" s="17"/>
    </row>
    <row r="23" spans="2:7" ht="15" thickBot="1" x14ac:dyDescent="0.35">
      <c r="B23" s="12" t="s">
        <v>127</v>
      </c>
      <c r="C23" s="13" t="s">
        <v>99</v>
      </c>
      <c r="D23" s="14"/>
      <c r="E23" s="15"/>
      <c r="F23" s="16"/>
      <c r="G23" s="17"/>
    </row>
    <row r="24" spans="2:7" ht="15" thickBot="1" x14ac:dyDescent="0.35">
      <c r="B24" s="12" t="s">
        <v>128</v>
      </c>
      <c r="C24" s="13" t="s">
        <v>129</v>
      </c>
      <c r="D24" s="14"/>
      <c r="E24" s="15"/>
      <c r="F24" s="16"/>
      <c r="G24" s="17"/>
    </row>
    <row r="25" spans="2:7" ht="15" thickBot="1" x14ac:dyDescent="0.35">
      <c r="B25" s="12" t="s">
        <v>130</v>
      </c>
      <c r="C25" s="13" t="s">
        <v>99</v>
      </c>
      <c r="D25" s="14"/>
      <c r="E25" s="15"/>
      <c r="F25" s="16"/>
      <c r="G25" s="17"/>
    </row>
    <row r="26" spans="2:7" ht="15" thickBot="1" x14ac:dyDescent="0.35">
      <c r="B26" s="12" t="s">
        <v>131</v>
      </c>
      <c r="C26" s="13" t="s">
        <v>99</v>
      </c>
      <c r="D26" s="14"/>
      <c r="E26" s="15"/>
      <c r="F26" s="16"/>
      <c r="G26" s="17"/>
    </row>
    <row r="27" spans="2:7" ht="15" thickBot="1" x14ac:dyDescent="0.35">
      <c r="B27" s="12" t="s">
        <v>132</v>
      </c>
      <c r="C27" s="13" t="s">
        <v>105</v>
      </c>
      <c r="D27" s="14"/>
      <c r="E27" s="15"/>
      <c r="F27" s="16"/>
      <c r="G27" s="17"/>
    </row>
    <row r="28" spans="2:7" ht="15" thickBot="1" x14ac:dyDescent="0.35">
      <c r="B28" s="12" t="s">
        <v>133</v>
      </c>
      <c r="C28" s="13" t="s">
        <v>134</v>
      </c>
      <c r="D28" s="14"/>
      <c r="E28" s="15"/>
      <c r="F28" s="16"/>
      <c r="G28" s="17"/>
    </row>
    <row r="29" spans="2:7" ht="15" thickBot="1" x14ac:dyDescent="0.35">
      <c r="B29" s="12" t="s">
        <v>135</v>
      </c>
      <c r="C29" s="13" t="s">
        <v>103</v>
      </c>
      <c r="D29" s="14"/>
      <c r="E29" s="15"/>
      <c r="F29" s="16"/>
      <c r="G29" s="17"/>
    </row>
    <row r="30" spans="2:7" ht="15" thickBot="1" x14ac:dyDescent="0.35">
      <c r="B30" s="12" t="s">
        <v>136</v>
      </c>
      <c r="C30" s="13" t="s">
        <v>103</v>
      </c>
      <c r="D30" s="14"/>
      <c r="E30" s="15"/>
      <c r="F30" s="16"/>
      <c r="G30" s="17"/>
    </row>
    <row r="31" spans="2:7" ht="15" thickBot="1" x14ac:dyDescent="0.35">
      <c r="B31" s="12" t="s">
        <v>137</v>
      </c>
      <c r="C31" s="13" t="s">
        <v>99</v>
      </c>
      <c r="D31" s="14"/>
      <c r="E31" s="15"/>
      <c r="F31" s="16"/>
      <c r="G31" s="17"/>
    </row>
    <row r="32" spans="2:7" ht="15" thickBot="1" x14ac:dyDescent="0.35">
      <c r="B32" s="12" t="s">
        <v>138</v>
      </c>
      <c r="C32" s="13" t="s">
        <v>99</v>
      </c>
      <c r="D32" s="14"/>
      <c r="E32" s="15"/>
      <c r="F32" s="16"/>
      <c r="G32" s="17"/>
    </row>
    <row r="33" spans="2:7" ht="15" thickBot="1" x14ac:dyDescent="0.35">
      <c r="B33" s="12" t="s">
        <v>139</v>
      </c>
      <c r="C33" s="13" t="s">
        <v>103</v>
      </c>
      <c r="D33" s="14"/>
      <c r="E33" s="15"/>
      <c r="F33" s="16"/>
      <c r="G33" s="17"/>
    </row>
    <row r="34" spans="2:7" ht="15" thickBot="1" x14ac:dyDescent="0.35">
      <c r="B34" s="12" t="s">
        <v>140</v>
      </c>
      <c r="C34" s="13" t="s">
        <v>99</v>
      </c>
      <c r="D34" s="14"/>
      <c r="E34" s="15"/>
      <c r="F34" s="16"/>
      <c r="G34" s="17"/>
    </row>
    <row r="35" spans="2:7" ht="15" thickBot="1" x14ac:dyDescent="0.35">
      <c r="B35" s="12" t="s">
        <v>141</v>
      </c>
      <c r="C35" s="13" t="s">
        <v>99</v>
      </c>
      <c r="D35" s="14"/>
      <c r="E35" s="15"/>
      <c r="F35" s="16"/>
      <c r="G35" s="17"/>
    </row>
    <row r="36" spans="2:7" ht="15" thickBot="1" x14ac:dyDescent="0.35">
      <c r="B36" s="12" t="s">
        <v>142</v>
      </c>
      <c r="C36" s="13" t="s">
        <v>143</v>
      </c>
      <c r="D36" s="14"/>
      <c r="E36" s="15"/>
      <c r="F36" s="16"/>
      <c r="G36" s="17"/>
    </row>
    <row r="37" spans="2:7" ht="15" thickBot="1" x14ac:dyDescent="0.35">
      <c r="B37" s="12" t="s">
        <v>144</v>
      </c>
      <c r="C37" s="13" t="s">
        <v>110</v>
      </c>
      <c r="D37" s="14"/>
      <c r="E37" s="15"/>
      <c r="F37" s="16"/>
      <c r="G37" s="17"/>
    </row>
    <row r="38" spans="2:7" ht="15" thickBot="1" x14ac:dyDescent="0.35">
      <c r="B38" s="12" t="s">
        <v>145</v>
      </c>
      <c r="C38" s="13" t="s">
        <v>103</v>
      </c>
      <c r="D38" s="14"/>
      <c r="E38" s="15"/>
      <c r="F38" s="16"/>
      <c r="G38" s="17"/>
    </row>
    <row r="39" spans="2:7" ht="15" thickBot="1" x14ac:dyDescent="0.35">
      <c r="B39" s="12" t="s">
        <v>146</v>
      </c>
      <c r="C39" s="13" t="s">
        <v>122</v>
      </c>
      <c r="D39" s="14"/>
      <c r="E39" s="15"/>
      <c r="F39" s="16"/>
      <c r="G39" s="17"/>
    </row>
    <row r="40" spans="2:7" ht="15" thickBot="1" x14ac:dyDescent="0.35">
      <c r="B40" s="12" t="s">
        <v>147</v>
      </c>
      <c r="C40" s="13" t="s">
        <v>148</v>
      </c>
      <c r="D40" s="14"/>
      <c r="E40" s="15"/>
      <c r="F40" s="16"/>
      <c r="G40" s="17"/>
    </row>
    <row r="41" spans="2:7" ht="15" thickBot="1" x14ac:dyDescent="0.35">
      <c r="B41" s="12" t="s">
        <v>149</v>
      </c>
      <c r="C41" s="13" t="s">
        <v>143</v>
      </c>
      <c r="D41" s="14"/>
      <c r="E41" s="15"/>
      <c r="F41" s="16"/>
      <c r="G41" s="17"/>
    </row>
    <row r="42" spans="2:7" ht="15" thickBot="1" x14ac:dyDescent="0.35">
      <c r="B42" s="12" t="s">
        <v>150</v>
      </c>
      <c r="C42" s="13" t="s">
        <v>105</v>
      </c>
      <c r="D42" s="14"/>
      <c r="E42" s="15"/>
      <c r="F42" s="16"/>
      <c r="G42" s="17"/>
    </row>
    <row r="43" spans="2:7" ht="15" thickBot="1" x14ac:dyDescent="0.35">
      <c r="B43" s="12" t="s">
        <v>151</v>
      </c>
      <c r="C43" s="13" t="s">
        <v>152</v>
      </c>
      <c r="D43" s="14"/>
      <c r="E43" s="15"/>
      <c r="F43" s="16"/>
      <c r="G43" s="17"/>
    </row>
    <row r="44" spans="2:7" ht="15" thickBot="1" x14ac:dyDescent="0.35">
      <c r="B44" s="12" t="s">
        <v>153</v>
      </c>
      <c r="C44" s="13" t="s">
        <v>105</v>
      </c>
      <c r="D44" s="14"/>
      <c r="E44" s="15"/>
      <c r="F44" s="16"/>
      <c r="G44" s="17"/>
    </row>
    <row r="45" spans="2:7" ht="15" thickBot="1" x14ac:dyDescent="0.35">
      <c r="B45" s="12" t="s">
        <v>154</v>
      </c>
      <c r="C45" s="13" t="s">
        <v>103</v>
      </c>
      <c r="D45" s="14"/>
      <c r="E45" s="15"/>
      <c r="F45" s="16"/>
      <c r="G45" s="17"/>
    </row>
    <row r="46" spans="2:7" ht="15" thickBot="1" x14ac:dyDescent="0.35">
      <c r="B46" s="12" t="s">
        <v>155</v>
      </c>
      <c r="C46" s="13" t="s">
        <v>103</v>
      </c>
      <c r="D46" s="14"/>
      <c r="E46" s="15"/>
      <c r="F46" s="16"/>
      <c r="G46" s="17"/>
    </row>
    <row r="47" spans="2:7" ht="15" thickBot="1" x14ac:dyDescent="0.35">
      <c r="B47" s="12" t="s">
        <v>156</v>
      </c>
      <c r="C47" s="13" t="s">
        <v>99</v>
      </c>
      <c r="D47" s="14"/>
      <c r="E47" s="15"/>
      <c r="F47" s="16"/>
      <c r="G47" s="17"/>
    </row>
    <row r="48" spans="2:7" ht="15" thickBot="1" x14ac:dyDescent="0.35">
      <c r="B48" s="18" t="s">
        <v>157</v>
      </c>
      <c r="C48" s="13" t="s">
        <v>99</v>
      </c>
      <c r="D48" s="14"/>
      <c r="E48" s="15"/>
      <c r="F48" s="16" t="s">
        <v>158</v>
      </c>
      <c r="G48" s="17"/>
    </row>
    <row r="49" spans="2:7" ht="15" thickBot="1" x14ac:dyDescent="0.35">
      <c r="B49" s="2" t="s">
        <v>190</v>
      </c>
      <c r="C49" s="5"/>
      <c r="D49" s="5"/>
      <c r="E49" s="5"/>
      <c r="F49" s="5"/>
      <c r="G49" s="5"/>
    </row>
    <row r="50" spans="2:7" ht="15" thickBot="1" x14ac:dyDescent="0.35">
      <c r="B50" s="6" t="s">
        <v>159</v>
      </c>
      <c r="C50" s="7" t="s">
        <v>160</v>
      </c>
      <c r="D50" s="8"/>
      <c r="E50" s="9"/>
      <c r="F50" s="10"/>
      <c r="G50" s="11"/>
    </row>
    <row r="51" spans="2:7" ht="15" thickBot="1" x14ac:dyDescent="0.35">
      <c r="B51" s="12" t="s">
        <v>161</v>
      </c>
      <c r="C51" s="13" t="s">
        <v>162</v>
      </c>
      <c r="D51" s="14"/>
      <c r="E51" s="15"/>
      <c r="F51" s="16"/>
      <c r="G51" s="17"/>
    </row>
    <row r="52" spans="2:7" ht="15" thickBot="1" x14ac:dyDescent="0.35">
      <c r="B52" s="12" t="s">
        <v>163</v>
      </c>
      <c r="C52" s="13" t="s">
        <v>160</v>
      </c>
      <c r="D52" s="14"/>
      <c r="E52" s="15"/>
      <c r="F52" s="16"/>
      <c r="G52" s="17"/>
    </row>
    <row r="53" spans="2:7" ht="15" thickBot="1" x14ac:dyDescent="0.35">
      <c r="B53" s="12" t="s">
        <v>164</v>
      </c>
      <c r="C53" s="13" t="s">
        <v>165</v>
      </c>
      <c r="D53" s="14"/>
      <c r="E53" s="15"/>
      <c r="F53" s="16"/>
      <c r="G53" s="17"/>
    </row>
    <row r="54" spans="2:7" ht="15" thickBot="1" x14ac:dyDescent="0.35">
      <c r="B54" s="12" t="s">
        <v>166</v>
      </c>
      <c r="C54" s="13" t="s">
        <v>165</v>
      </c>
      <c r="D54" s="14"/>
      <c r="E54" s="15"/>
      <c r="F54" s="16"/>
      <c r="G54" s="17"/>
    </row>
    <row r="55" spans="2:7" ht="15" thickBot="1" x14ac:dyDescent="0.35">
      <c r="B55" s="18" t="s">
        <v>167</v>
      </c>
      <c r="C55" s="13" t="s">
        <v>162</v>
      </c>
      <c r="D55" s="14"/>
      <c r="E55" s="15"/>
      <c r="F55" s="16"/>
      <c r="G55" s="17"/>
    </row>
    <row r="56" spans="2:7" ht="15" thickBot="1" x14ac:dyDescent="0.35">
      <c r="B56" s="2" t="s">
        <v>191</v>
      </c>
      <c r="C56" s="5"/>
      <c r="D56" s="5"/>
      <c r="E56" s="5"/>
      <c r="F56" s="5"/>
      <c r="G56" s="5"/>
    </row>
    <row r="57" spans="2:7" ht="15" thickBot="1" x14ac:dyDescent="0.35">
      <c r="B57" s="12" t="s">
        <v>168</v>
      </c>
      <c r="C57" s="13" t="s">
        <v>120</v>
      </c>
      <c r="D57" s="14"/>
      <c r="E57" s="9" t="s">
        <v>158</v>
      </c>
      <c r="F57" s="10"/>
      <c r="G57" s="11"/>
    </row>
    <row r="58" spans="2:7" ht="15" thickBot="1" x14ac:dyDescent="0.35">
      <c r="B58" s="12" t="s">
        <v>169</v>
      </c>
      <c r="C58" s="13" t="s">
        <v>162</v>
      </c>
      <c r="D58" s="14"/>
      <c r="E58" s="15" t="s">
        <v>158</v>
      </c>
      <c r="F58" s="16"/>
      <c r="G58" s="17"/>
    </row>
    <row r="59" spans="2:7" ht="15" thickBot="1" x14ac:dyDescent="0.35">
      <c r="B59" s="12" t="s">
        <v>170</v>
      </c>
      <c r="C59" s="13" t="s">
        <v>171</v>
      </c>
      <c r="D59" s="14"/>
      <c r="E59" s="15" t="s">
        <v>158</v>
      </c>
      <c r="F59" s="16"/>
      <c r="G59" s="17"/>
    </row>
    <row r="60" spans="2:7" ht="15" thickBot="1" x14ac:dyDescent="0.35">
      <c r="B60" s="12" t="s">
        <v>172</v>
      </c>
      <c r="C60" s="13" t="s">
        <v>171</v>
      </c>
      <c r="D60" s="14"/>
      <c r="E60" s="15" t="s">
        <v>158</v>
      </c>
      <c r="F60" s="16"/>
      <c r="G60" s="17"/>
    </row>
    <row r="61" spans="2:7" ht="15" thickBot="1" x14ac:dyDescent="0.35">
      <c r="B61" s="12" t="s">
        <v>173</v>
      </c>
      <c r="C61" s="13" t="s">
        <v>120</v>
      </c>
      <c r="D61" s="14"/>
      <c r="E61" s="15"/>
      <c r="F61" s="16" t="s">
        <v>158</v>
      </c>
      <c r="G61" s="17"/>
    </row>
    <row r="62" spans="2:7" ht="15" thickBot="1" x14ac:dyDescent="0.35">
      <c r="B62" s="12" t="s">
        <v>174</v>
      </c>
      <c r="C62" s="13" t="s">
        <v>160</v>
      </c>
      <c r="D62" s="14"/>
      <c r="E62" s="15" t="s">
        <v>158</v>
      </c>
      <c r="F62" s="16"/>
      <c r="G62" s="17"/>
    </row>
    <row r="63" spans="2:7" ht="15" thickBot="1" x14ac:dyDescent="0.35">
      <c r="B63" s="12" t="s">
        <v>175</v>
      </c>
      <c r="C63" s="13" t="s">
        <v>171</v>
      </c>
      <c r="D63" s="14"/>
      <c r="E63" s="15" t="s">
        <v>158</v>
      </c>
      <c r="F63" s="16"/>
      <c r="G63" s="17"/>
    </row>
    <row r="64" spans="2:7" ht="15" thickBot="1" x14ac:dyDescent="0.35">
      <c r="B64" s="12" t="s">
        <v>176</v>
      </c>
      <c r="C64" s="13" t="s">
        <v>160</v>
      </c>
      <c r="D64" s="14"/>
      <c r="E64" s="15"/>
      <c r="F64" s="16"/>
      <c r="G64" s="17"/>
    </row>
    <row r="65" spans="2:7" ht="15" thickBot="1" x14ac:dyDescent="0.35">
      <c r="B65" s="12" t="s">
        <v>177</v>
      </c>
      <c r="C65" s="13" t="s">
        <v>120</v>
      </c>
      <c r="D65" s="14"/>
      <c r="E65" s="15" t="s">
        <v>158</v>
      </c>
      <c r="F65" s="16"/>
      <c r="G65" s="17"/>
    </row>
    <row r="66" spans="2:7" ht="15" thickBot="1" x14ac:dyDescent="0.35">
      <c r="B66" s="19" t="s">
        <v>178</v>
      </c>
      <c r="C66" s="13" t="s">
        <v>160</v>
      </c>
      <c r="D66" s="14"/>
      <c r="E66" s="15"/>
      <c r="F66" s="16"/>
      <c r="G66" s="17"/>
    </row>
  </sheetData>
  <sheetProtection algorithmName="SHA-512" hashValue="zx9DBxhL0tGUT5TXioZAqqsTN3E2S2BGPI2FV5nmTNoMaeG/aZ2hyD/sOpIEgyqggVpJ136mE5cXuHpzBrZbRw==" saltValue="ATHEX9Po5h56x5D9OLHEFw==" spinCount="100000" sheet="1" objects="1" scenarios="1"/>
  <mergeCells count="2">
    <mergeCell ref="B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Kalkulator</vt:lpstr>
      <vt:lpstr>KB - współczynniki</vt:lpstr>
      <vt:lpstr>Kalkulator!Obszar_wydruku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Czerniak</dc:creator>
  <cp:lastModifiedBy>Jarosław Czerniak</cp:lastModifiedBy>
  <cp:lastPrinted>2024-08-19T06:28:29Z</cp:lastPrinted>
  <dcterms:created xsi:type="dcterms:W3CDTF">2024-07-19T10:22:44Z</dcterms:created>
  <dcterms:modified xsi:type="dcterms:W3CDTF">2024-08-19T06:29:19Z</dcterms:modified>
</cp:coreProperties>
</file>