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\\192.168.1.200\zarzad\5. Marketing\2024\Szkolenie AFFS\RACK\"/>
    </mc:Choice>
  </mc:AlternateContent>
  <xr:revisionPtr revIDLastSave="0" documentId="13_ncr:1_{17A08ECA-0EF6-4B63-A264-6D6E56452E8A}" xr6:coauthVersionLast="47" xr6:coauthVersionMax="47" xr10:uidLastSave="{00000000-0000-0000-0000-000000000000}"/>
  <workbookProtection workbookAlgorithmName="SHA-512" workbookHashValue="hts1kt+DATElt6Cgz58kuJoOj3P7tpE40Zth5VDw7bx85B2KfC/BnFcpdXdPP3SsgClGsZS4yQslzgrqS5SqOQ==" workbookSaltValue="7QubOShr5qtkPhlXBf6TRg==" workbookSpinCount="100000" lockStructure="1"/>
  <bookViews>
    <workbookView xWindow="-28898" yWindow="-98" windowWidth="28996" windowHeight="15675" tabRatio="836" xr2:uid="{38801F6D-8AE3-4F59-9570-2B125D0BE886}"/>
  </bookViews>
  <sheets>
    <sheet name="Informacje podstawowe" sheetId="7" r:id="rId1"/>
    <sheet name="Dobór systemu jednostref." sheetId="1" r:id="rId2"/>
    <sheet name="Dobór systemu wielostref," sheetId="3" r:id="rId3"/>
  </sheets>
  <definedNames>
    <definedName name="_xlnm.Print_Area" localSheetId="1">'Dobór systemu jednostref.'!$A$1:$V$62</definedName>
    <definedName name="_xlnm.Print_Area" localSheetId="2">'Dobór systemu wielostref,'!$A$1:$V$51</definedName>
    <definedName name="_xlnm.Print_Area" localSheetId="0">'Informacje podstawowe'!$A$1:$H$41</definedName>
    <definedName name="opcj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O15" i="1"/>
  <c r="O16" i="1"/>
  <c r="O17" i="1"/>
  <c r="O18" i="1"/>
  <c r="O19" i="1"/>
  <c r="O20" i="1"/>
  <c r="O21" i="1"/>
  <c r="O22" i="1"/>
  <c r="O23" i="1"/>
  <c r="T18" i="1"/>
  <c r="C5" i="3"/>
  <c r="C4" i="3"/>
  <c r="C2" i="3"/>
  <c r="C5" i="1"/>
  <c r="C4" i="1"/>
  <c r="S30" i="1"/>
  <c r="S30" i="3"/>
  <c r="O15" i="3"/>
  <c r="T15" i="3"/>
  <c r="O16" i="3"/>
  <c r="T16" i="3"/>
  <c r="K17" i="3"/>
  <c r="U17" i="3" s="1"/>
  <c r="O17" i="3"/>
  <c r="T17" i="3"/>
  <c r="O18" i="3"/>
  <c r="T18" i="3"/>
  <c r="K19" i="3"/>
  <c r="L19" i="3" s="1"/>
  <c r="O19" i="3"/>
  <c r="T19" i="3"/>
  <c r="K20" i="3"/>
  <c r="U20" i="3" s="1"/>
  <c r="O20" i="3"/>
  <c r="T20" i="3"/>
  <c r="K21" i="3"/>
  <c r="U21" i="3" s="1"/>
  <c r="O21" i="3"/>
  <c r="T21" i="3"/>
  <c r="K22" i="3"/>
  <c r="U22" i="3" s="1"/>
  <c r="V22" i="3" s="1"/>
  <c r="O22" i="3"/>
  <c r="P22" i="3"/>
  <c r="T22" i="3"/>
  <c r="K23" i="3"/>
  <c r="P23" i="3" s="1"/>
  <c r="O23" i="3"/>
  <c r="T23" i="3"/>
  <c r="T14" i="3"/>
  <c r="O14" i="3"/>
  <c r="K17" i="1"/>
  <c r="P17" i="1" s="1"/>
  <c r="K18" i="1"/>
  <c r="P18" i="1" s="1"/>
  <c r="K19" i="1"/>
  <c r="P19" i="1" s="1"/>
  <c r="K21" i="1"/>
  <c r="P21" i="1" s="1"/>
  <c r="K22" i="1"/>
  <c r="L22" i="1" s="1"/>
  <c r="K23" i="1"/>
  <c r="U23" i="1" s="1"/>
  <c r="L17" i="3" l="1"/>
  <c r="L22" i="3"/>
  <c r="P17" i="3"/>
  <c r="P21" i="3"/>
  <c r="L21" i="3"/>
  <c r="Q21" i="3"/>
  <c r="V21" i="3"/>
  <c r="Q22" i="3"/>
  <c r="V17" i="3"/>
  <c r="Q17" i="3"/>
  <c r="Q17" i="1"/>
  <c r="V20" i="3"/>
  <c r="P20" i="3"/>
  <c r="L20" i="3"/>
  <c r="P22" i="1"/>
  <c r="P23" i="1"/>
  <c r="U23" i="3"/>
  <c r="V23" i="3" s="1"/>
  <c r="Q23" i="3"/>
  <c r="L23" i="3"/>
  <c r="Q20" i="3"/>
  <c r="U19" i="3"/>
  <c r="V19" i="3" s="1"/>
  <c r="P19" i="3"/>
  <c r="Q19" i="3" s="1"/>
  <c r="L21" i="1"/>
  <c r="U17" i="1"/>
  <c r="L18" i="1"/>
  <c r="U18" i="1"/>
  <c r="U22" i="1"/>
  <c r="L23" i="1"/>
  <c r="L19" i="1"/>
  <c r="L17" i="1"/>
  <c r="U19" i="1"/>
  <c r="U21" i="1"/>
  <c r="B21" i="1" l="1"/>
  <c r="B22" i="1"/>
  <c r="B14" i="1"/>
  <c r="B15" i="1" s="1"/>
  <c r="B16" i="3"/>
  <c r="B17" i="3"/>
  <c r="B18" i="3"/>
  <c r="B19" i="3"/>
  <c r="B20" i="3"/>
  <c r="B21" i="3"/>
  <c r="B22" i="3"/>
  <c r="B23" i="3"/>
  <c r="B14" i="3"/>
  <c r="B15" i="3" s="1"/>
  <c r="B16" i="1" l="1"/>
  <c r="B24" i="3"/>
  <c r="B23" i="1"/>
  <c r="D40" i="3"/>
  <c r="C40" i="3"/>
  <c r="H23" i="3"/>
  <c r="I23" i="3" s="1"/>
  <c r="H22" i="3"/>
  <c r="I22" i="3" s="1"/>
  <c r="H21" i="3"/>
  <c r="I21" i="3" s="1"/>
  <c r="H20" i="3"/>
  <c r="I20" i="3" s="1"/>
  <c r="H19" i="3"/>
  <c r="I19" i="3" s="1"/>
  <c r="H18" i="3"/>
  <c r="H17" i="3"/>
  <c r="I17" i="3" s="1"/>
  <c r="H16" i="3"/>
  <c r="I16" i="3" s="1"/>
  <c r="K16" i="3" s="1"/>
  <c r="H15" i="3"/>
  <c r="I15" i="3" s="1"/>
  <c r="K15" i="3" s="1"/>
  <c r="H14" i="3"/>
  <c r="I14" i="3" s="1"/>
  <c r="K14" i="3" s="1"/>
  <c r="C41" i="1"/>
  <c r="C42" i="1"/>
  <c r="C43" i="1"/>
  <c r="C44" i="1"/>
  <c r="C45" i="1"/>
  <c r="C46" i="1"/>
  <c r="C47" i="1"/>
  <c r="C48" i="1"/>
  <c r="C49" i="1"/>
  <c r="D41" i="1"/>
  <c r="D42" i="1"/>
  <c r="D43" i="1"/>
  <c r="D44" i="1"/>
  <c r="D45" i="1"/>
  <c r="D46" i="1"/>
  <c r="D47" i="1"/>
  <c r="D48" i="1"/>
  <c r="D49" i="1"/>
  <c r="D40" i="1"/>
  <c r="C40" i="1"/>
  <c r="O14" i="1"/>
  <c r="T23" i="1"/>
  <c r="T22" i="1"/>
  <c r="T21" i="1"/>
  <c r="T20" i="1"/>
  <c r="T19" i="1"/>
  <c r="T17" i="1"/>
  <c r="T16" i="1"/>
  <c r="T15" i="1"/>
  <c r="T14" i="1"/>
  <c r="Q18" i="1"/>
  <c r="Q19" i="1"/>
  <c r="Q21" i="1"/>
  <c r="Q22" i="1"/>
  <c r="Q23" i="1"/>
  <c r="H23" i="1"/>
  <c r="I23" i="1" s="1"/>
  <c r="H22" i="1"/>
  <c r="H21" i="1"/>
  <c r="I21" i="1" s="1"/>
  <c r="H20" i="1"/>
  <c r="H19" i="1"/>
  <c r="H18" i="1"/>
  <c r="I18" i="1" s="1"/>
  <c r="H17" i="1"/>
  <c r="I17" i="1" s="1"/>
  <c r="H16" i="1"/>
  <c r="H15" i="1"/>
  <c r="I15" i="1" s="1"/>
  <c r="K15" i="1" s="1"/>
  <c r="H14" i="1"/>
  <c r="P16" i="3" l="1"/>
  <c r="Q16" i="3" s="1"/>
  <c r="L16" i="3"/>
  <c r="U16" i="3"/>
  <c r="V16" i="3" s="1"/>
  <c r="H24" i="3"/>
  <c r="H25" i="3" s="1"/>
  <c r="I20" i="1"/>
  <c r="K20" i="1" s="1"/>
  <c r="P15" i="1"/>
  <c r="Q15" i="1" s="1"/>
  <c r="L15" i="1"/>
  <c r="U15" i="1"/>
  <c r="I18" i="3"/>
  <c r="K18" i="3" s="1"/>
  <c r="U18" i="3" s="1"/>
  <c r="V18" i="3" s="1"/>
  <c r="I16" i="1"/>
  <c r="K16" i="1" s="1"/>
  <c r="H24" i="1"/>
  <c r="H25" i="1" s="1"/>
  <c r="I14" i="1"/>
  <c r="K14" i="1" s="1"/>
  <c r="U14" i="1" s="1"/>
  <c r="P16" i="1"/>
  <c r="Q16" i="1" s="1"/>
  <c r="U16" i="1"/>
  <c r="L16" i="1"/>
  <c r="B17" i="1"/>
  <c r="U15" i="3"/>
  <c r="V15" i="3" s="1"/>
  <c r="L15" i="3"/>
  <c r="P15" i="3"/>
  <c r="Q15" i="3" s="1"/>
  <c r="U14" i="3"/>
  <c r="V14" i="3" s="1"/>
  <c r="L14" i="3"/>
  <c r="P14" i="3"/>
  <c r="Q14" i="3" s="1"/>
  <c r="I19" i="1"/>
  <c r="I22" i="1"/>
  <c r="P20" i="1" l="1"/>
  <c r="Q20" i="1" s="1"/>
  <c r="U20" i="1"/>
  <c r="V20" i="1" s="1"/>
  <c r="L20" i="1"/>
  <c r="P18" i="3"/>
  <c r="Q18" i="3" s="1"/>
  <c r="Q24" i="3" s="1" a="1"/>
  <c r="Q24" i="3" s="1"/>
  <c r="L18" i="3"/>
  <c r="I24" i="3"/>
  <c r="B18" i="1"/>
  <c r="B19" i="1" s="1"/>
  <c r="L24" i="3" a="1"/>
  <c r="L24" i="3" s="1"/>
  <c r="V24" i="3" a="1"/>
  <c r="V24" i="3" s="1"/>
  <c r="P14" i="1"/>
  <c r="Q14" i="1" s="1"/>
  <c r="L14" i="1"/>
  <c r="V14" i="1"/>
  <c r="V19" i="1"/>
  <c r="V22" i="1"/>
  <c r="L24" i="1" l="1" a="1"/>
  <c r="L24" i="1" s="1"/>
  <c r="B20" i="1"/>
  <c r="B24" i="1" s="1"/>
  <c r="E40" i="1"/>
  <c r="K40" i="1" s="1"/>
  <c r="V23" i="1"/>
  <c r="E49" i="1" s="1"/>
  <c r="K49" i="1" s="1"/>
  <c r="E48" i="1"/>
  <c r="K48" i="1" s="1"/>
  <c r="E46" i="1"/>
  <c r="K46" i="1" s="1"/>
  <c r="E45" i="1"/>
  <c r="K45" i="1" s="1"/>
  <c r="V15" i="1"/>
  <c r="H40" i="1" l="1"/>
  <c r="J40" i="1"/>
  <c r="I40" i="1"/>
  <c r="G40" i="1"/>
  <c r="F40" i="1"/>
  <c r="E41" i="1"/>
  <c r="K41" i="1" s="1"/>
  <c r="V21" i="1"/>
  <c r="E47" i="1" s="1"/>
  <c r="K47" i="1" s="1"/>
  <c r="V16" i="1"/>
  <c r="V17" i="1"/>
  <c r="V18" i="1"/>
  <c r="F45" i="1"/>
  <c r="G45" i="1"/>
  <c r="H45" i="1"/>
  <c r="I45" i="1"/>
  <c r="J45" i="1"/>
  <c r="F46" i="1"/>
  <c r="G46" i="1"/>
  <c r="H46" i="1"/>
  <c r="I46" i="1"/>
  <c r="J46" i="1"/>
  <c r="F48" i="1"/>
  <c r="G48" i="1"/>
  <c r="H48" i="1"/>
  <c r="I48" i="1"/>
  <c r="J48" i="1"/>
  <c r="F49" i="1"/>
  <c r="G49" i="1"/>
  <c r="H49" i="1"/>
  <c r="I49" i="1"/>
  <c r="J49" i="1"/>
  <c r="E44" i="1" l="1"/>
  <c r="K44" i="1" s="1"/>
  <c r="Q24" i="1" a="1"/>
  <c r="Q24" i="1" s="1"/>
  <c r="V24" i="1" a="1"/>
  <c r="V24" i="1" s="1"/>
  <c r="J41" i="1"/>
  <c r="H41" i="1"/>
  <c r="G41" i="1"/>
  <c r="I41" i="1"/>
  <c r="F41" i="1"/>
  <c r="E42" i="1"/>
  <c r="K42" i="1" s="1"/>
  <c r="E43" i="1"/>
  <c r="K43" i="1" s="1"/>
  <c r="E40" i="3"/>
  <c r="F47" i="1"/>
  <c r="G47" i="1"/>
  <c r="H47" i="1"/>
  <c r="I47" i="1"/>
  <c r="J47" i="1"/>
  <c r="H42" i="1" l="1"/>
  <c r="J42" i="1"/>
  <c r="I42" i="1"/>
  <c r="G42" i="1"/>
  <c r="J44" i="1"/>
  <c r="I44" i="1"/>
  <c r="H44" i="1"/>
  <c r="G44" i="1"/>
  <c r="F44" i="1"/>
  <c r="F42" i="1"/>
  <c r="F40" i="3"/>
  <c r="K40" i="3"/>
  <c r="J43" i="1"/>
  <c r="I43" i="1"/>
  <c r="H43" i="1"/>
  <c r="G43" i="1"/>
  <c r="F43" i="1"/>
  <c r="G40" i="3"/>
  <c r="I40" i="3"/>
  <c r="J40" i="3"/>
  <c r="H40" i="3"/>
  <c r="G50" i="1" l="1"/>
  <c r="I50" i="1"/>
  <c r="J50" i="1"/>
  <c r="H50" i="1"/>
  <c r="F5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FDE93C-F10E-4D8D-9819-80F4791300AE}" keepAlive="1" name="Zapytanie — Table 0" description="Połączenie z zapytaniem „Table 0” w skoroszycie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<sst xmlns="http://schemas.openxmlformats.org/spreadsheetml/2006/main" count="238" uniqueCount="77">
  <si>
    <t>Data:</t>
  </si>
  <si>
    <t>Nawa projektu:</t>
  </si>
  <si>
    <t>Typ systemu:</t>
  </si>
  <si>
    <t>Jednostrefowy</t>
  </si>
  <si>
    <t>Wielostrefowy</t>
  </si>
  <si>
    <t>FK-5-1-12</t>
  </si>
  <si>
    <t>L</t>
  </si>
  <si>
    <t>W</t>
  </si>
  <si>
    <t>H</t>
  </si>
  <si>
    <t>Kubatura [m3]</t>
  </si>
  <si>
    <t>Nazwa szafy</t>
  </si>
  <si>
    <t>Wielkość nieszczelności wymiar A [m]</t>
  </si>
  <si>
    <t>Wielkość nieszczelności wymiar B [m]</t>
  </si>
  <si>
    <t>Powierzchnia nieszczelności [m2]</t>
  </si>
  <si>
    <t>Wydajność wentylacji [m3/h]</t>
  </si>
  <si>
    <t>Masymalna dopuszczalna wydajność wentylacji [m3/h]</t>
  </si>
  <si>
    <t xml:space="preserve">Wentylacja: </t>
  </si>
  <si>
    <t>m3/h</t>
  </si>
  <si>
    <t>Nr szafy</t>
  </si>
  <si>
    <t>Strefa gaszenia Nr</t>
  </si>
  <si>
    <t>- Dopuszczalna nieszczelność w górnej części szafy</t>
  </si>
  <si>
    <t>m2</t>
  </si>
  <si>
    <t>System 1 kg (FK-5-1-12)</t>
  </si>
  <si>
    <t>System 2-6 kg (FK-5-1-12)</t>
  </si>
  <si>
    <t>- Dopuszczalna nieszczelność w dolnej części szafy</t>
  </si>
  <si>
    <t>Jeśli mamy wentylację o parametrach:</t>
  </si>
  <si>
    <t>- Dopuszczalna wydajność wentylacji MAX:</t>
  </si>
  <si>
    <t>Górna nieszczelność</t>
  </si>
  <si>
    <t>Dolna nieszczelność</t>
  </si>
  <si>
    <t>Dopuszczalna powierchnia nieszczelności [m2]</t>
  </si>
  <si>
    <t>Weryfikacja dopuszczalnych nieszczelności</t>
  </si>
  <si>
    <t>Weryfikacja dopuszczalnych wydajności wentylacji</t>
  </si>
  <si>
    <t>Dop.pow. nieszczelności [m2]</t>
  </si>
  <si>
    <t>Pow.nieszczelności [m2]</t>
  </si>
  <si>
    <t>Wielkość nieszczelności Wymiar B [m]</t>
  </si>
  <si>
    <t>Wielkość nieszczelności Wymiar A [m]</t>
  </si>
  <si>
    <t>Weryfikacja doboru systemu</t>
  </si>
  <si>
    <t>System [kg]</t>
  </si>
  <si>
    <t>xxxxx</t>
  </si>
  <si>
    <t>SYSTEMY JEDNOSTREFOWE</t>
  </si>
  <si>
    <t>SYSTEMY WIELOSTREFOWE</t>
  </si>
  <si>
    <t>AUTOMATYCZNY WSTĘPNY dobór sytemu [kg]</t>
  </si>
  <si>
    <t>Nr projektu:</t>
  </si>
  <si>
    <t>Środek gaśniczy:</t>
  </si>
  <si>
    <t>RAZEM</t>
  </si>
  <si>
    <t>- Brak wentylacji mechanicznej lub wylaczona wentylacja mechaniczna:</t>
  </si>
  <si>
    <t>TYLKO ZIELONE POLA SĄ AKTYWNE</t>
  </si>
  <si>
    <t>- Brak wentylacji mechanicznej lub wyłączona wentylacja mechaniczna:</t>
  </si>
  <si>
    <t>AFFS-RACK/FK/D/J</t>
  </si>
  <si>
    <t>AFFS-RACK/FK/D/W</t>
  </si>
  <si>
    <t>Wielkości kratek wentylacyjnych</t>
  </si>
  <si>
    <t>Najczęściej spotykane</t>
  </si>
  <si>
    <t>Otwór w szafie</t>
  </si>
  <si>
    <t>m</t>
  </si>
  <si>
    <t>Spotykane wydajności</t>
  </si>
  <si>
    <t>AFFS-RACK/FK</t>
  </si>
  <si>
    <t>Kontrola poprawności kubatury</t>
  </si>
  <si>
    <t>ARKUSZ DLA MAKSYMALNEJ KUBATURA SZAFY  -   6m3!</t>
  </si>
  <si>
    <t>System jednostrefowy: każda szafa (kubatura) jest chroniona jednym indywidualnym systemeem gaśniczym.</t>
  </si>
  <si>
    <t>Chroniona kubatura: szafa lub zespół szaf połączonych szaf ze sobą bez ścianek działowych</t>
  </si>
  <si>
    <t>Kalkukator służy do wstępnego doboru systemu gaśniczego.</t>
  </si>
  <si>
    <t>KALKULATOR DOBORU SYSTEMÓW GASZENIA SZAF</t>
  </si>
  <si>
    <t>info@affs.pl</t>
  </si>
  <si>
    <t>+48 22 76 64 970</t>
  </si>
  <si>
    <t>UWAGI!</t>
  </si>
  <si>
    <t xml:space="preserve">W sprawach wycen, prosimy o kontakt: </t>
  </si>
  <si>
    <t>www.gaszenieszaf.pl</t>
  </si>
  <si>
    <t>Max. podana kubatura [m3]</t>
  </si>
  <si>
    <t>1xxxx.2024</t>
  </si>
  <si>
    <t>1xxxx</t>
  </si>
  <si>
    <t>AFFS-RACK/FK/D                                             (1 KG-FK5)</t>
  </si>
  <si>
    <t>AFFS-RACK/FK/D                                             (2KG-FK5)</t>
  </si>
  <si>
    <t>AFFS-RACK/FK/D                                             (3KG-FK5)</t>
  </si>
  <si>
    <t>AFFS-RACK/FK/D                                           (4KG-FK5)</t>
  </si>
  <si>
    <t>AFFS-RACK/FK/D                                             (6KG-FK5)</t>
  </si>
  <si>
    <t>jest dobierana dla największej kubatury. Gaszenie odbywa się tylko w jednej kubaturze, tam gdzie wstąpił pożar.</t>
  </si>
  <si>
    <t xml:space="preserve">System wielostrefowy: ochrona zespołu szaf ze ściankami działowymi, gdzie iloŚć środka gaśniczego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</si>
</sst>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"/>
  </numFmts>
  <fonts count="17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i/>
      <u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0" borderId="23" xfId="0" applyBorder="1"/>
    <xf numFmtId="0" fontId="0" fillId="0" borderId="22" xfId="0" applyBorder="1"/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23" xfId="0" applyFill="1" applyBorder="1" applyProtection="1">
      <protection locked="0"/>
    </xf>
    <xf numFmtId="0" fontId="0" fillId="3" borderId="20" xfId="0" applyFill="1" applyBorder="1"/>
    <xf numFmtId="0" fontId="0" fillId="3" borderId="22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65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165" fontId="0" fillId="2" borderId="10" xfId="0" applyNumberForma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6" xfId="0" applyBorder="1"/>
    <xf numFmtId="0" fontId="9" fillId="0" borderId="0" xfId="0" applyFont="1"/>
    <xf numFmtId="0" fontId="7" fillId="0" borderId="0" xfId="0" quotePrefix="1" applyFont="1"/>
    <xf numFmtId="0" fontId="0" fillId="0" borderId="0" xfId="0" quotePrefix="1"/>
    <xf numFmtId="0" fontId="0" fillId="0" borderId="34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2" fillId="0" borderId="31" xfId="0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 wrapText="1"/>
    </xf>
    <xf numFmtId="164" fontId="2" fillId="0" borderId="30" xfId="0" applyNumberFormat="1" applyFont="1" applyBorder="1" applyAlignment="1">
      <alignment horizontal="center" wrapText="1"/>
    </xf>
    <xf numFmtId="164" fontId="2" fillId="0" borderId="33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5" fillId="0" borderId="0" xfId="0" applyFont="1"/>
    <xf numFmtId="0" fontId="0" fillId="3" borderId="8" xfId="0" applyFill="1" applyBorder="1"/>
    <xf numFmtId="0" fontId="0" fillId="3" borderId="3" xfId="0" applyFill="1" applyBorder="1"/>
    <xf numFmtId="0" fontId="0" fillId="0" borderId="8" xfId="0" applyBorder="1"/>
    <xf numFmtId="0" fontId="0" fillId="0" borderId="3" xfId="0" applyBorder="1"/>
    <xf numFmtId="0" fontId="0" fillId="5" borderId="8" xfId="0" applyFill="1" applyBorder="1"/>
    <xf numFmtId="0" fontId="0" fillId="5" borderId="3" xfId="0" applyFill="1" applyBorder="1"/>
    <xf numFmtId="0" fontId="0" fillId="0" borderId="31" xfId="0" applyBorder="1" applyAlignment="1">
      <alignment horizontal="center" textRotation="90" wrapText="1"/>
    </xf>
    <xf numFmtId="0" fontId="0" fillId="0" borderId="31" xfId="0" applyBorder="1" applyAlignment="1">
      <alignment textRotation="90" wrapText="1"/>
    </xf>
    <xf numFmtId="0" fontId="0" fillId="0" borderId="33" xfId="0" applyBorder="1" applyAlignment="1">
      <alignment textRotation="90" wrapText="1"/>
    </xf>
    <xf numFmtId="0" fontId="10" fillId="0" borderId="2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27" xfId="0" applyBorder="1"/>
    <xf numFmtId="0" fontId="0" fillId="7" borderId="21" xfId="0" applyFill="1" applyBorder="1"/>
    <xf numFmtId="0" fontId="0" fillId="0" borderId="1" xfId="0" applyBorder="1"/>
    <xf numFmtId="0" fontId="0" fillId="0" borderId="9" xfId="0" applyBorder="1"/>
    <xf numFmtId="0" fontId="0" fillId="7" borderId="3" xfId="0" applyFill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35" xfId="0" applyBorder="1"/>
    <xf numFmtId="0" fontId="0" fillId="0" borderId="36" xfId="0" applyBorder="1"/>
    <xf numFmtId="0" fontId="12" fillId="0" borderId="0" xfId="0" applyFont="1"/>
    <xf numFmtId="2" fontId="0" fillId="0" borderId="6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11" fillId="6" borderId="23" xfId="0" applyFont="1" applyFill="1" applyBorder="1"/>
    <xf numFmtId="0" fontId="11" fillId="6" borderId="22" xfId="0" applyFont="1" applyFill="1" applyBorder="1"/>
    <xf numFmtId="165" fontId="0" fillId="0" borderId="6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0" fillId="0" borderId="9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" fillId="0" borderId="0" xfId="0" applyFont="1"/>
    <xf numFmtId="0" fontId="2" fillId="0" borderId="15" xfId="0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5" fillId="3" borderId="0" xfId="0" applyFont="1" applyFill="1"/>
    <xf numFmtId="165" fontId="0" fillId="0" borderId="1" xfId="0" applyNumberFormat="1" applyBorder="1" applyAlignment="1">
      <alignment horizontal="center"/>
    </xf>
    <xf numFmtId="0" fontId="11" fillId="0" borderId="0" xfId="0" applyFont="1"/>
    <xf numFmtId="0" fontId="0" fillId="2" borderId="20" xfId="0" applyFill="1" applyBorder="1"/>
    <xf numFmtId="0" fontId="0" fillId="2" borderId="22" xfId="0" applyFill="1" applyBorder="1"/>
    <xf numFmtId="0" fontId="0" fillId="0" borderId="37" xfId="0" applyBorder="1"/>
    <xf numFmtId="0" fontId="0" fillId="0" borderId="38" xfId="0" applyBorder="1"/>
    <xf numFmtId="14" fontId="0" fillId="2" borderId="23" xfId="0" applyNumberFormat="1" applyFill="1" applyBorder="1" applyProtection="1">
      <protection locked="0"/>
    </xf>
    <xf numFmtId="14" fontId="1" fillId="3" borderId="2" xfId="0" applyNumberFormat="1" applyFont="1" applyFill="1" applyBorder="1" applyAlignment="1">
      <alignment wrapText="1"/>
    </xf>
    <xf numFmtId="0" fontId="4" fillId="3" borderId="23" xfId="0" applyFont="1" applyFill="1" applyBorder="1"/>
    <xf numFmtId="0" fontId="3" fillId="4" borderId="0" xfId="0" applyFont="1" applyFill="1" applyAlignment="1">
      <alignment vertical="center" wrapText="1"/>
    </xf>
    <xf numFmtId="0" fontId="0" fillId="3" borderId="23" xfId="0" applyFill="1" applyBorder="1"/>
    <xf numFmtId="0" fontId="14" fillId="0" borderId="0" xfId="0" applyFont="1"/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0" fillId="2" borderId="25" xfId="0" applyNumberFormat="1" applyFill="1" applyBorder="1" applyAlignment="1" applyProtection="1">
      <alignment horizontal="center" wrapText="1"/>
      <protection locked="0"/>
    </xf>
    <xf numFmtId="0" fontId="0" fillId="0" borderId="20" xfId="0" applyBorder="1"/>
    <xf numFmtId="0" fontId="13" fillId="0" borderId="26" xfId="0" applyFont="1" applyBorder="1" applyAlignment="1">
      <alignment horizontal="center"/>
    </xf>
    <xf numFmtId="0" fontId="15" fillId="0" borderId="0" xfId="0" applyFont="1"/>
    <xf numFmtId="0" fontId="16" fillId="0" borderId="0" xfId="1" quotePrefix="1"/>
    <xf numFmtId="0" fontId="0" fillId="3" borderId="18" xfId="0" applyFill="1" applyBorder="1"/>
    <xf numFmtId="0" fontId="0" fillId="3" borderId="19" xfId="0" applyFill="1" applyBorder="1"/>
    <xf numFmtId="0" fontId="0" fillId="3" borderId="37" xfId="0" applyFill="1" applyBorder="1"/>
    <xf numFmtId="0" fontId="0" fillId="3" borderId="0" xfId="0" applyFill="1"/>
    <xf numFmtId="0" fontId="0" fillId="3" borderId="38" xfId="0" applyFill="1" applyBorder="1"/>
    <xf numFmtId="0" fontId="0" fillId="3" borderId="35" xfId="0" applyFill="1" applyBorder="1"/>
    <xf numFmtId="0" fontId="0" fillId="3" borderId="36" xfId="0" applyFill="1" applyBorder="1"/>
    <xf numFmtId="0" fontId="16" fillId="3" borderId="0" xfId="1" applyFill="1"/>
    <xf numFmtId="0" fontId="0" fillId="3" borderId="0" xfId="0" quotePrefix="1" applyFill="1"/>
    <xf numFmtId="0" fontId="16" fillId="3" borderId="0" xfId="1" quotePrefix="1" applyFill="1"/>
    <xf numFmtId="0" fontId="0" fillId="0" borderId="39" xfId="0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5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1" fillId="0" borderId="0" xfId="0" applyFont="1" applyBorder="1"/>
    <xf numFmtId="0" fontId="8" fillId="2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5" fillId="3" borderId="37" xfId="0" applyFont="1" applyFill="1" applyBorder="1"/>
    <xf numFmtId="0" fontId="0" fillId="3" borderId="0" xfId="0" applyFill="1" applyBorder="1"/>
    <xf numFmtId="0" fontId="16" fillId="3" borderId="0" xfId="1" applyFill="1" applyBorder="1"/>
    <xf numFmtId="0" fontId="0" fillId="3" borderId="0" xfId="0" quotePrefix="1" applyFill="1" applyBorder="1"/>
    <xf numFmtId="0" fontId="16" fillId="3" borderId="0" xfId="1" quotePrefix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jp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20593</xdr:colOff>
      <xdr:row>5</xdr:row>
      <xdr:rowOff>188154</xdr:rowOff>
    </xdr:from>
    <xdr:to>
      <xdr:col>7</xdr:col>
      <xdr:colOff>659055</xdr:colOff>
      <xdr:row>10</xdr:row>
      <xdr:rowOff>103587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88392C-3108-4048-B307-D8F87B9D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26" y="967087"/>
          <a:ext cx="5120081" cy="1236232"/>
        </a:xfrm>
        <a:prstGeom prst="rect">
          <a:avLst/>
        </a:prstGeom>
      </xdr:spPr>
    </xdr:pic>
    <xdr:clientData/>
  </xdr:twoCellAnchor>
  <xdr:twoCellAnchor editAs="oneCell">
    <xdr:from>
      <xdr:col>4</xdr:col>
      <xdr:colOff>374877</xdr:colOff>
      <xdr:row>2</xdr:row>
      <xdr:rowOff>145266</xdr:rowOff>
    </xdr:from>
    <xdr:to>
      <xdr:col>5</xdr:col>
      <xdr:colOff>481630</xdr:colOff>
      <xdr:row>5</xdr:row>
      <xdr:rowOff>164457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0F9A602-94B6-431F-9CD1-4467CDE7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2677" y="517799"/>
          <a:ext cx="832027" cy="764785"/>
        </a:xfrm>
        <a:prstGeom prst="rect">
          <a:avLst/>
        </a:prstGeom>
      </xdr:spPr>
    </xdr:pic>
    <xdr:clientData/>
  </xdr:twoCellAnchor>
  <xdr:twoCellAnchor editAs="oneCell">
    <xdr:from>
      <xdr:col>6</xdr:col>
      <xdr:colOff>155041</xdr:colOff>
      <xdr:row>3</xdr:row>
      <xdr:rowOff>35857</xdr:rowOff>
    </xdr:from>
    <xdr:to>
      <xdr:col>7</xdr:col>
      <xdr:colOff>466926</xdr:colOff>
      <xdr:row>5</xdr:row>
      <xdr:rowOff>117476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45F4995-5130-4199-9CFF-4EF0007C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9108" y="594657"/>
          <a:ext cx="915770" cy="674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253187</xdr:colOff>
      <xdr:row>3</xdr:row>
      <xdr:rowOff>339092</xdr:rowOff>
    </xdr:from>
    <xdr:to>
      <xdr:col>14</xdr:col>
      <xdr:colOff>203676</xdr:colOff>
      <xdr:row>8</xdr:row>
      <xdr:rowOff>140304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11AB3092-0AA7-90E3-6D38-C1E1908C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350" y="1136534"/>
          <a:ext cx="5138617" cy="1240699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0</xdr:row>
      <xdr:rowOff>177209</xdr:rowOff>
    </xdr:from>
    <xdr:to>
      <xdr:col>18</xdr:col>
      <xdr:colOff>546624</xdr:colOff>
      <xdr:row>8</xdr:row>
      <xdr:rowOff>40873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1D3CEF1-2A6B-42EE-B964-AB44ED25B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5443" y="177209"/>
          <a:ext cx="2190565" cy="2192986"/>
        </a:xfrm>
        <a:prstGeom prst="rect">
          <a:avLst/>
        </a:prstGeom>
      </xdr:spPr>
    </xdr:pic>
    <xdr:clientData/>
  </xdr:twoCellAnchor>
  <xdr:twoCellAnchor editAs="oneCell">
    <xdr:from>
      <xdr:col>12</xdr:col>
      <xdr:colOff>427513</xdr:colOff>
      <xdr:row>3</xdr:row>
      <xdr:rowOff>110756</xdr:rowOff>
    </xdr:from>
    <xdr:to>
      <xdr:col>14</xdr:col>
      <xdr:colOff>48662</xdr:colOff>
      <xdr:row>5</xdr:row>
      <xdr:rowOff>162878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8FA3C15-3870-D583-B331-B7AAFB60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76583" y="908198"/>
          <a:ext cx="844221" cy="751784"/>
        </a:xfrm>
        <a:prstGeom prst="rect">
          <a:avLst/>
        </a:prstGeom>
      </xdr:spPr>
    </xdr:pic>
    <xdr:clientData/>
  </xdr:twoCellAnchor>
  <xdr:twoCellAnchor editAs="oneCell">
    <xdr:from>
      <xdr:col>14</xdr:col>
      <xdr:colOff>150296</xdr:colOff>
      <xdr:row>3</xdr:row>
      <xdr:rowOff>142077</xdr:rowOff>
    </xdr:from>
    <xdr:to>
      <xdr:col>15</xdr:col>
      <xdr:colOff>483807</xdr:colOff>
      <xdr:row>5</xdr:row>
      <xdr:rowOff>103702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04A91EC-BF42-45F0-9A13-866D4706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17680" y="939519"/>
          <a:ext cx="915928" cy="666051"/>
        </a:xfrm>
        <a:prstGeom prst="rect">
          <a:avLst/>
        </a:prstGeom>
      </xdr:spPr>
    </xdr:pic>
    <xdr:clientData/>
  </xdr:twoCellAnchor>
  <xdr:twoCellAnchor editAs="oneCell">
    <xdr:from>
      <xdr:col>10</xdr:col>
      <xdr:colOff>345287</xdr:colOff>
      <xdr:row>50</xdr:row>
      <xdr:rowOff>126103</xdr:rowOff>
    </xdr:from>
    <xdr:to>
      <xdr:col>15</xdr:col>
      <xdr:colOff>51675</xdr:colOff>
      <xdr:row>62</xdr:row>
      <xdr:rowOff>13034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61FAE92-6FC0-B157-1879-B6E1B004D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93787" y="12318103"/>
          <a:ext cx="3411136" cy="2055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516315</xdr:colOff>
      <xdr:row>3</xdr:row>
      <xdr:rowOff>214131</xdr:rowOff>
    </xdr:from>
    <xdr:to>
      <xdr:col>14</xdr:col>
      <xdr:colOff>468176</xdr:colOff>
      <xdr:row>8</xdr:row>
      <xdr:rowOff>10690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C270F3-CE04-45FD-B1F0-8C472351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7458" y="1021488"/>
          <a:ext cx="5129231" cy="1227930"/>
        </a:xfrm>
        <a:prstGeom prst="rect">
          <a:avLst/>
        </a:prstGeom>
      </xdr:spPr>
    </xdr:pic>
    <xdr:clientData/>
  </xdr:twoCellAnchor>
  <xdr:twoCellAnchor editAs="oneCell">
    <xdr:from>
      <xdr:col>15</xdr:col>
      <xdr:colOff>462641</xdr:colOff>
      <xdr:row>0</xdr:row>
      <xdr:rowOff>90713</xdr:rowOff>
    </xdr:from>
    <xdr:to>
      <xdr:col>18</xdr:col>
      <xdr:colOff>635427</xdr:colOff>
      <xdr:row>9</xdr:row>
      <xdr:rowOff>27451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30B087C-96A5-2A2A-C5DF-77C9F89E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5070" y="90713"/>
          <a:ext cx="2524181" cy="2367643"/>
        </a:xfrm>
        <a:prstGeom prst="rect">
          <a:avLst/>
        </a:prstGeom>
      </xdr:spPr>
    </xdr:pic>
    <xdr:clientData/>
  </xdr:twoCellAnchor>
  <xdr:twoCellAnchor editAs="oneCell">
    <xdr:from>
      <xdr:col>12</xdr:col>
      <xdr:colOff>313735</xdr:colOff>
      <xdr:row>2</xdr:row>
      <xdr:rowOff>125684</xdr:rowOff>
    </xdr:from>
    <xdr:to>
      <xdr:col>13</xdr:col>
      <xdr:colOff>558648</xdr:colOff>
      <xdr:row>4</xdr:row>
      <xdr:rowOff>283481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BA6116-EABD-8E6F-6EE9-42B87EF3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54762" y="624613"/>
          <a:ext cx="859130" cy="770118"/>
        </a:xfrm>
        <a:prstGeom prst="rect">
          <a:avLst/>
        </a:prstGeom>
      </xdr:spPr>
    </xdr:pic>
    <xdr:clientData/>
  </xdr:twoCellAnchor>
  <xdr:twoCellAnchor editAs="oneCell">
    <xdr:from>
      <xdr:col>14</xdr:col>
      <xdr:colOff>5670</xdr:colOff>
      <xdr:row>2</xdr:row>
      <xdr:rowOff>238124</xdr:rowOff>
    </xdr:from>
    <xdr:to>
      <xdr:col>15</xdr:col>
      <xdr:colOff>343294</xdr:colOff>
      <xdr:row>4</xdr:row>
      <xdr:rowOff>268052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244577A-C85B-490E-8130-6501172CF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71340" y="737053"/>
          <a:ext cx="915928" cy="664146"/>
        </a:xfrm>
        <a:prstGeom prst="rect">
          <a:avLst/>
        </a:prstGeom>
      </xdr:spPr>
    </xdr:pic>
    <xdr:clientData/>
  </xdr:twoCellAnchor>
  <xdr:twoCellAnchor editAs="oneCell">
    <xdr:from>
      <xdr:col>15</xdr:col>
      <xdr:colOff>545238</xdr:colOff>
      <xdr:row>37</xdr:row>
      <xdr:rowOff>3767</xdr:rowOff>
    </xdr:from>
    <xdr:to>
      <xdr:col>21</xdr:col>
      <xdr:colOff>597793</xdr:colOff>
      <xdr:row>44</xdr:row>
      <xdr:rowOff>17011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87C25A05-BB3A-C487-56ED-F47B2E10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77873" y="8423187"/>
          <a:ext cx="4708283" cy="215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szenieszaf.pl/" TargetMode="External"/><Relationship Id="rId1" Type="http://schemas.openxmlformats.org/officeDocument/2006/relationships/hyperlink" Target="mailto:info@affs.p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aszenieszaf.pl/" TargetMode="External"/><Relationship Id="rId1" Type="http://schemas.openxmlformats.org/officeDocument/2006/relationships/hyperlink" Target="mailto:info@affs.p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aszenieszaf.pl/" TargetMode="External"/><Relationship Id="rId1" Type="http://schemas.openxmlformats.org/officeDocument/2006/relationships/hyperlink" Target="mailto:info@affs.p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23E-D0FC-4990-B367-4C5D526861B1}">
  <sheetPr codeName="Arkusz5">
    <pageSetUpPr fitToPage="1"/>
  </sheetPr>
  <dimension ref="B1:M41"/>
  <sheetViews>
    <sheetView tabSelected="1" zoomScaleNormal="100" workbookViewId="0">
      <selection activeCell="G18" sqref="G18"/>
    </sheetView>
  </sheetViews>
  <sheetFormatPr defaultColWidth="8.88671875" defaultRowHeight="14.4" x14ac:dyDescent="0.3"/>
  <cols>
    <col min="1" max="1" width="3.33203125" customWidth="1"/>
    <col min="2" max="2" width="4.33203125" customWidth="1"/>
    <col min="3" max="3" width="18.33203125" customWidth="1"/>
    <col min="4" max="4" width="16.88671875" customWidth="1"/>
    <col min="5" max="6" width="10.6640625" customWidth="1"/>
    <col min="8" max="8" width="23.21875" customWidth="1"/>
    <col min="10" max="10" width="10.5546875" customWidth="1"/>
    <col min="11" max="11" width="10.44140625" customWidth="1"/>
    <col min="12" max="12" width="12.88671875" customWidth="1"/>
    <col min="13" max="13" width="14.88671875" customWidth="1"/>
    <col min="16" max="16" width="8.44140625" customWidth="1"/>
    <col min="17" max="17" width="10.33203125" customWidth="1"/>
    <col min="18" max="18" width="14" customWidth="1"/>
    <col min="19" max="19" width="10" customWidth="1"/>
    <col min="20" max="20" width="9.88671875" customWidth="1"/>
    <col min="21" max="21" width="11.6640625" customWidth="1"/>
    <col min="22" max="22" width="13.44140625" customWidth="1"/>
    <col min="23" max="23" width="14" customWidth="1"/>
  </cols>
  <sheetData>
    <row r="1" spans="2:13" x14ac:dyDescent="0.3">
      <c r="B1" s="37"/>
      <c r="C1" s="40"/>
      <c r="D1" s="40"/>
      <c r="E1" s="40"/>
      <c r="F1" s="40"/>
      <c r="G1" s="40"/>
      <c r="H1" s="41"/>
    </row>
    <row r="2" spans="2:13" ht="21" x14ac:dyDescent="0.4">
      <c r="B2" s="102"/>
      <c r="C2" s="134" t="s">
        <v>61</v>
      </c>
      <c r="D2" s="134"/>
      <c r="E2" s="135"/>
      <c r="F2" s="135"/>
      <c r="G2" s="135"/>
      <c r="H2" s="103"/>
    </row>
    <row r="3" spans="2:13" ht="9" customHeight="1" x14ac:dyDescent="0.3">
      <c r="B3" s="102"/>
      <c r="C3" s="135"/>
      <c r="D3" s="135"/>
      <c r="E3" s="135"/>
      <c r="F3" s="135"/>
      <c r="G3" s="135"/>
      <c r="H3" s="103"/>
    </row>
    <row r="4" spans="2:13" ht="23.4" x14ac:dyDescent="0.45">
      <c r="B4" s="102"/>
      <c r="C4" s="136"/>
      <c r="D4" s="137" t="s">
        <v>55</v>
      </c>
      <c r="E4" s="138"/>
      <c r="F4" s="135"/>
      <c r="G4" s="135"/>
      <c r="H4" s="103"/>
      <c r="L4" s="73"/>
    </row>
    <row r="5" spans="2:13" ht="23.4" x14ac:dyDescent="0.45">
      <c r="B5" s="102"/>
      <c r="C5" s="136"/>
      <c r="D5" s="136"/>
      <c r="E5" s="138"/>
      <c r="F5" s="135"/>
      <c r="G5" s="135"/>
      <c r="H5" s="103"/>
      <c r="J5" s="73"/>
      <c r="L5" s="99"/>
      <c r="M5" s="99"/>
    </row>
    <row r="6" spans="2:13" ht="23.4" x14ac:dyDescent="0.45">
      <c r="B6" s="102"/>
      <c r="C6" s="136"/>
      <c r="D6" s="135"/>
      <c r="E6" s="135"/>
      <c r="F6" s="135"/>
      <c r="G6" s="135"/>
      <c r="H6" s="103"/>
      <c r="J6" s="73"/>
      <c r="K6" s="73"/>
      <c r="L6" s="73"/>
      <c r="M6" s="73"/>
    </row>
    <row r="7" spans="2:13" ht="23.4" x14ac:dyDescent="0.45">
      <c r="B7" s="102"/>
      <c r="C7" s="136"/>
      <c r="D7" s="135"/>
      <c r="E7" s="135"/>
      <c r="F7" s="135"/>
      <c r="G7" s="135"/>
      <c r="H7" s="103"/>
      <c r="J7" s="73"/>
      <c r="K7" s="73"/>
      <c r="L7" s="73"/>
      <c r="M7" s="73"/>
    </row>
    <row r="8" spans="2:13" x14ac:dyDescent="0.3">
      <c r="B8" s="102"/>
      <c r="C8" s="136"/>
      <c r="D8" s="135"/>
      <c r="E8" s="138"/>
      <c r="F8" s="135"/>
      <c r="G8" s="135"/>
      <c r="H8" s="103"/>
    </row>
    <row r="9" spans="2:13" x14ac:dyDescent="0.3">
      <c r="B9" s="102"/>
      <c r="C9" s="136"/>
      <c r="D9" s="136"/>
      <c r="E9" s="138"/>
      <c r="F9" s="135"/>
      <c r="G9" s="135"/>
      <c r="H9" s="103"/>
    </row>
    <row r="10" spans="2:13" ht="28.2" customHeight="1" x14ac:dyDescent="0.3">
      <c r="B10" s="102"/>
      <c r="C10" s="139"/>
      <c r="D10" s="140"/>
      <c r="E10" s="135"/>
      <c r="F10" s="135"/>
      <c r="G10" s="135"/>
      <c r="H10" s="103"/>
    </row>
    <row r="11" spans="2:13" ht="15.6" x14ac:dyDescent="0.3">
      <c r="B11" s="102"/>
      <c r="C11" s="139"/>
      <c r="D11" s="140"/>
      <c r="E11" s="138"/>
      <c r="F11" s="135"/>
      <c r="G11" s="135"/>
      <c r="H11" s="103"/>
    </row>
    <row r="12" spans="2:13" ht="15" thickBot="1" x14ac:dyDescent="0.35">
      <c r="B12" s="102"/>
      <c r="C12" s="135"/>
      <c r="D12" s="135"/>
      <c r="E12" s="135"/>
      <c r="F12" s="135"/>
      <c r="G12" s="135"/>
      <c r="H12" s="103"/>
    </row>
    <row r="13" spans="2:13" ht="15" thickBot="1" x14ac:dyDescent="0.35">
      <c r="B13" s="102"/>
      <c r="C13" s="25" t="s">
        <v>0</v>
      </c>
      <c r="D13" s="104" t="s">
        <v>68</v>
      </c>
      <c r="E13" s="138"/>
      <c r="F13" s="135"/>
      <c r="G13" s="135"/>
      <c r="H13" s="103"/>
    </row>
    <row r="14" spans="2:13" ht="15" thickBot="1" x14ac:dyDescent="0.35">
      <c r="B14" s="102"/>
      <c r="C14" s="136"/>
      <c r="D14" s="136"/>
      <c r="E14" s="138"/>
      <c r="F14" s="135"/>
      <c r="G14" s="135"/>
      <c r="H14" s="103"/>
    </row>
    <row r="15" spans="2:13" ht="13.95" customHeight="1" thickBot="1" x14ac:dyDescent="0.35">
      <c r="B15" s="102"/>
      <c r="C15" s="25" t="s">
        <v>1</v>
      </c>
      <c r="D15" s="14" t="s">
        <v>69</v>
      </c>
      <c r="E15" s="100"/>
      <c r="F15" s="100"/>
      <c r="G15" s="101"/>
      <c r="H15" s="103"/>
    </row>
    <row r="16" spans="2:13" ht="15" thickBot="1" x14ac:dyDescent="0.35">
      <c r="B16" s="102"/>
      <c r="C16" s="26" t="s">
        <v>42</v>
      </c>
      <c r="D16" s="14" t="s">
        <v>69</v>
      </c>
      <c r="E16" s="100"/>
      <c r="F16" s="100"/>
      <c r="G16" s="101"/>
      <c r="H16" s="103"/>
    </row>
    <row r="17" spans="2:8" ht="15" thickTop="1" x14ac:dyDescent="0.3">
      <c r="B17" s="102"/>
      <c r="C17" s="136"/>
      <c r="D17" s="135"/>
      <c r="E17" s="138"/>
      <c r="F17" s="135"/>
      <c r="G17" s="135"/>
      <c r="H17" s="103"/>
    </row>
    <row r="18" spans="2:8" ht="15" thickBot="1" x14ac:dyDescent="0.35">
      <c r="B18" s="102"/>
      <c r="C18" s="136"/>
      <c r="D18" s="136"/>
      <c r="E18" s="138"/>
      <c r="F18" s="135"/>
      <c r="G18" s="135"/>
      <c r="H18" s="103"/>
    </row>
    <row r="19" spans="2:8" ht="16.2" thickBot="1" x14ac:dyDescent="0.35">
      <c r="B19" s="102"/>
      <c r="C19" s="27" t="s">
        <v>43</v>
      </c>
      <c r="D19" s="78" t="s">
        <v>5</v>
      </c>
      <c r="E19" s="135"/>
      <c r="F19" s="135"/>
      <c r="G19" s="135"/>
      <c r="H19" s="103"/>
    </row>
    <row r="20" spans="2:8" ht="15.6" x14ac:dyDescent="0.3">
      <c r="B20" s="102"/>
      <c r="C20" s="139"/>
      <c r="D20" s="140"/>
      <c r="E20" s="138"/>
      <c r="F20" s="135"/>
      <c r="G20" s="135"/>
      <c r="H20" s="103"/>
    </row>
    <row r="21" spans="2:8" x14ac:dyDescent="0.3">
      <c r="B21" s="102"/>
      <c r="C21" s="141" t="s">
        <v>46</v>
      </c>
      <c r="D21" s="142"/>
      <c r="E21" s="142"/>
      <c r="F21" s="135"/>
      <c r="G21" s="135"/>
      <c r="H21" s="103"/>
    </row>
    <row r="22" spans="2:8" x14ac:dyDescent="0.3">
      <c r="B22" s="102"/>
      <c r="C22" s="143"/>
      <c r="D22" s="136"/>
      <c r="E22" s="136"/>
      <c r="F22" s="135"/>
      <c r="G22" s="135"/>
      <c r="H22" s="103"/>
    </row>
    <row r="23" spans="2:8" x14ac:dyDescent="0.3">
      <c r="B23" s="102"/>
      <c r="C23" s="143"/>
      <c r="D23" s="136"/>
      <c r="E23" s="136"/>
      <c r="F23" s="135"/>
      <c r="G23" s="135"/>
      <c r="H23" s="103"/>
    </row>
    <row r="24" spans="2:8" x14ac:dyDescent="0.3">
      <c r="B24" s="102"/>
      <c r="C24" s="143"/>
      <c r="D24" s="136"/>
      <c r="E24" s="136"/>
      <c r="F24" s="135"/>
      <c r="G24" s="135"/>
      <c r="H24" s="103"/>
    </row>
    <row r="25" spans="2:8" x14ac:dyDescent="0.3">
      <c r="B25" s="102"/>
      <c r="C25" s="143"/>
      <c r="D25" s="136"/>
      <c r="E25" s="136"/>
      <c r="F25" s="135"/>
      <c r="G25" s="135"/>
      <c r="H25" s="103"/>
    </row>
    <row r="26" spans="2:8" x14ac:dyDescent="0.3">
      <c r="B26" s="102"/>
      <c r="C26" s="143"/>
      <c r="D26" s="136"/>
      <c r="E26" s="136"/>
      <c r="F26" s="135"/>
      <c r="G26" s="135"/>
      <c r="H26" s="103"/>
    </row>
    <row r="27" spans="2:8" x14ac:dyDescent="0.3">
      <c r="B27" s="102"/>
      <c r="C27" s="143"/>
      <c r="D27" s="136"/>
      <c r="E27" s="136"/>
      <c r="F27" s="135"/>
      <c r="G27" s="135"/>
      <c r="H27" s="103"/>
    </row>
    <row r="28" spans="2:8" x14ac:dyDescent="0.3">
      <c r="B28" s="102"/>
      <c r="C28" s="143"/>
      <c r="D28" s="136"/>
      <c r="E28" s="136"/>
      <c r="F28" s="135"/>
      <c r="G28" s="135"/>
      <c r="H28" s="103"/>
    </row>
    <row r="29" spans="2:8" x14ac:dyDescent="0.3">
      <c r="B29" s="102"/>
      <c r="C29" s="143"/>
      <c r="D29" s="136"/>
      <c r="E29" s="136"/>
      <c r="F29" s="135"/>
      <c r="G29" s="135"/>
      <c r="H29" s="103"/>
    </row>
    <row r="30" spans="2:8" x14ac:dyDescent="0.3">
      <c r="B30" s="102"/>
      <c r="C30" s="135"/>
      <c r="D30" s="135"/>
      <c r="E30" s="135"/>
      <c r="F30" s="135"/>
      <c r="G30" s="135"/>
      <c r="H30" s="103"/>
    </row>
    <row r="31" spans="2:8" x14ac:dyDescent="0.3">
      <c r="B31" s="144" t="s">
        <v>64</v>
      </c>
      <c r="C31" s="145"/>
      <c r="D31" s="145"/>
      <c r="E31" s="145"/>
      <c r="F31" s="145"/>
      <c r="G31" s="145"/>
      <c r="H31" s="122"/>
    </row>
    <row r="32" spans="2:8" x14ac:dyDescent="0.3">
      <c r="B32" s="120" t="s">
        <v>59</v>
      </c>
      <c r="C32" s="145"/>
      <c r="D32" s="145"/>
      <c r="E32" s="145"/>
      <c r="F32" s="145"/>
      <c r="G32" s="145"/>
      <c r="H32" s="122"/>
    </row>
    <row r="33" spans="2:8" x14ac:dyDescent="0.3">
      <c r="B33" s="120" t="s">
        <v>58</v>
      </c>
      <c r="C33" s="145"/>
      <c r="D33" s="145"/>
      <c r="E33" s="145"/>
      <c r="F33" s="145"/>
      <c r="G33" s="145"/>
      <c r="H33" s="122"/>
    </row>
    <row r="34" spans="2:8" x14ac:dyDescent="0.3">
      <c r="B34" s="120" t="s">
        <v>76</v>
      </c>
      <c r="C34" s="145"/>
      <c r="D34" s="145"/>
      <c r="E34" s="145"/>
      <c r="F34" s="145"/>
      <c r="G34" s="145"/>
      <c r="H34" s="122"/>
    </row>
    <row r="35" spans="2:8" x14ac:dyDescent="0.3">
      <c r="B35" s="120" t="s">
        <v>75</v>
      </c>
      <c r="C35" s="145"/>
      <c r="D35" s="145"/>
      <c r="E35" s="145"/>
      <c r="F35" s="145"/>
      <c r="G35" s="145"/>
      <c r="H35" s="122"/>
    </row>
    <row r="36" spans="2:8" x14ac:dyDescent="0.3">
      <c r="B36" s="120"/>
      <c r="C36" s="145"/>
      <c r="D36" s="145"/>
      <c r="E36" s="145"/>
      <c r="F36" s="145"/>
      <c r="G36" s="145"/>
      <c r="H36" s="122"/>
    </row>
    <row r="37" spans="2:8" x14ac:dyDescent="0.3">
      <c r="B37" s="120" t="s">
        <v>60</v>
      </c>
      <c r="C37" s="145"/>
      <c r="D37" s="145"/>
      <c r="E37" s="145"/>
      <c r="F37" s="145"/>
      <c r="G37" s="145"/>
      <c r="H37" s="122"/>
    </row>
    <row r="38" spans="2:8" x14ac:dyDescent="0.3">
      <c r="B38" s="120" t="s">
        <v>65</v>
      </c>
      <c r="C38" s="145"/>
      <c r="D38" s="145"/>
      <c r="E38" s="146" t="s">
        <v>62</v>
      </c>
      <c r="F38" s="145"/>
      <c r="G38" s="145"/>
      <c r="H38" s="122"/>
    </row>
    <row r="39" spans="2:8" x14ac:dyDescent="0.3">
      <c r="B39" s="120"/>
      <c r="C39" s="145"/>
      <c r="D39" s="145"/>
      <c r="E39" s="147" t="s">
        <v>63</v>
      </c>
      <c r="F39" s="145"/>
      <c r="G39" s="145"/>
      <c r="H39" s="122"/>
    </row>
    <row r="40" spans="2:8" x14ac:dyDescent="0.3">
      <c r="B40" s="120"/>
      <c r="C40" s="145"/>
      <c r="D40" s="145"/>
      <c r="E40" s="148" t="s">
        <v>66</v>
      </c>
      <c r="F40" s="145"/>
      <c r="G40" s="145"/>
      <c r="H40" s="122"/>
    </row>
    <row r="41" spans="2:8" ht="15" thickBot="1" x14ac:dyDescent="0.35">
      <c r="B41" s="36"/>
      <c r="C41" s="71"/>
      <c r="D41" s="71"/>
      <c r="E41" s="71"/>
      <c r="F41" s="71"/>
      <c r="G41" s="71"/>
      <c r="H41" s="72"/>
    </row>
  </sheetData>
  <sheetProtection algorithmName="SHA-512" hashValue="vIf+x7zYPu8ElHl9iLsJdSwR9z6XVYzsLgb6iEoqh5tdg7Zm1XKLH4JUhFudTwQHo1GKHRydrqRZG+OJXDKeSg==" saltValue="KYWCHhjTG9I1gZAk1kFkTw==" spinCount="100000" sheet="1" objects="1" scenarios="1"/>
  <mergeCells count="1">
    <mergeCell ref="C21:E21"/>
  </mergeCells>
  <hyperlinks>
    <hyperlink ref="E38" r:id="rId1" xr:uid="{B80D61D1-0E36-4BDC-9CA7-2A066322D418}"/>
    <hyperlink ref="E40" r:id="rId2" xr:uid="{20E645EA-6EC7-4652-9A3A-F78A1CED6BF1}"/>
  </hyperlinks>
  <pageMargins left="0.70866141732283472" right="0.70866141732283472" top="0.74803149606299213" bottom="0.74803149606299213" header="0.31496062992125984" footer="0.31496062992125984"/>
  <pageSetup scale="93" orientation="portrait" r:id="rId3"/>
  <headerFooter>
    <oddHeader>&amp;C&amp;F</oddHeader>
    <oddFooter>&amp;L&amp;D&amp;R&amp;P/&amp;N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0249-E6B9-4109-84A5-E091F811AE03}">
  <sheetPr codeName="Arkusz1">
    <pageSetUpPr fitToPage="1"/>
  </sheetPr>
  <dimension ref="A1:Z87"/>
  <sheetViews>
    <sheetView topLeftCell="A24" zoomScale="80" zoomScaleNormal="80" workbookViewId="0">
      <selection activeCell="W29" sqref="W29"/>
    </sheetView>
  </sheetViews>
  <sheetFormatPr defaultColWidth="8.88671875" defaultRowHeight="14.4" x14ac:dyDescent="0.3"/>
  <cols>
    <col min="1" max="1" width="4.33203125" customWidth="1"/>
    <col min="2" max="2" width="12.44140625" customWidth="1"/>
    <col min="3" max="3" width="16.88671875" style="17" customWidth="1"/>
    <col min="4" max="5" width="10.6640625" style="17" customWidth="1"/>
    <col min="6" max="7" width="8.88671875" style="17"/>
    <col min="8" max="8" width="9.109375"/>
    <col min="9" max="9" width="10.5546875" customWidth="1"/>
    <col min="10" max="10" width="10.44140625" style="17" customWidth="1"/>
    <col min="11" max="11" width="12.88671875" customWidth="1"/>
    <col min="12" max="12" width="14.88671875" customWidth="1"/>
    <col min="13" max="14" width="8.88671875" style="17"/>
    <col min="15" max="15" width="8.44140625" customWidth="1"/>
    <col min="16" max="16" width="10.33203125" customWidth="1"/>
    <col min="17" max="17" width="14" customWidth="1"/>
    <col min="18" max="18" width="10" style="17" customWidth="1"/>
    <col min="19" max="19" width="9.88671875" style="17" customWidth="1"/>
    <col min="20" max="20" width="11.6640625" customWidth="1"/>
    <col min="21" max="21" width="13.44140625" customWidth="1"/>
    <col min="22" max="22" width="14" customWidth="1"/>
    <col min="23" max="26" width="9.109375" customWidth="1"/>
    <col min="27" max="16384" width="8.88671875" style="17"/>
  </cols>
  <sheetData>
    <row r="1" spans="2:22" ht="21.6" thickBot="1" x14ac:dyDescent="0.45">
      <c r="G1"/>
      <c r="J1" s="116" t="s">
        <v>61</v>
      </c>
      <c r="M1"/>
      <c r="N1"/>
      <c r="R1"/>
      <c r="S1"/>
    </row>
    <row r="2" spans="2:22" ht="24" thickBot="1" x14ac:dyDescent="0.5">
      <c r="B2" s="25" t="s">
        <v>0</v>
      </c>
      <c r="C2" s="105" t="str">
        <f>'Informacje podstawowe'!D13</f>
        <v>1xxxx.2024</v>
      </c>
      <c r="D2" s="18"/>
      <c r="G2"/>
      <c r="J2"/>
      <c r="K2" s="73" t="s">
        <v>48</v>
      </c>
      <c r="M2"/>
      <c r="N2"/>
      <c r="R2"/>
      <c r="S2"/>
    </row>
    <row r="3" spans="2:22" ht="24" thickBot="1" x14ac:dyDescent="0.5">
      <c r="B3" s="1"/>
      <c r="C3" s="1"/>
      <c r="D3" s="2"/>
      <c r="E3"/>
      <c r="F3"/>
      <c r="G3"/>
      <c r="I3" s="73"/>
      <c r="J3"/>
      <c r="K3" s="77" t="s">
        <v>39</v>
      </c>
      <c r="L3" s="78"/>
      <c r="M3"/>
      <c r="N3"/>
      <c r="R3"/>
      <c r="S3"/>
    </row>
    <row r="4" spans="2:22" ht="31.2" thickBot="1" x14ac:dyDescent="0.5">
      <c r="B4" s="25" t="s">
        <v>1</v>
      </c>
      <c r="C4" s="106" t="str">
        <f>'Informacje podstawowe'!D15</f>
        <v>1xxxx</v>
      </c>
      <c r="D4" s="15"/>
      <c r="E4" s="15"/>
      <c r="F4" s="16"/>
      <c r="G4"/>
      <c r="I4" s="73"/>
      <c r="J4" s="73"/>
      <c r="K4" s="73"/>
      <c r="L4" s="73"/>
      <c r="M4"/>
      <c r="N4"/>
      <c r="R4"/>
      <c r="S4"/>
    </row>
    <row r="5" spans="2:22" ht="24" thickBot="1" x14ac:dyDescent="0.5">
      <c r="B5" s="26" t="s">
        <v>42</v>
      </c>
      <c r="C5" s="106" t="str">
        <f>'Informacje podstawowe'!D16</f>
        <v>1xxxx</v>
      </c>
      <c r="D5" s="15"/>
      <c r="E5" s="15"/>
      <c r="F5" s="16"/>
      <c r="G5"/>
      <c r="I5" s="73"/>
      <c r="J5" s="73"/>
      <c r="K5" s="73"/>
      <c r="L5" s="73"/>
      <c r="M5"/>
      <c r="N5"/>
      <c r="R5"/>
      <c r="S5"/>
    </row>
    <row r="6" spans="2:22" ht="15" thickTop="1" x14ac:dyDescent="0.3">
      <c r="B6" s="1"/>
      <c r="C6"/>
      <c r="D6" s="2"/>
      <c r="E6"/>
      <c r="F6"/>
      <c r="G6"/>
      <c r="J6"/>
      <c r="M6"/>
      <c r="N6"/>
      <c r="R6"/>
      <c r="S6"/>
    </row>
    <row r="7" spans="2:22" ht="15" thickBot="1" x14ac:dyDescent="0.35">
      <c r="B7" s="1"/>
      <c r="C7" s="1"/>
      <c r="D7" s="2"/>
      <c r="E7"/>
      <c r="F7"/>
      <c r="G7"/>
      <c r="J7"/>
      <c r="M7"/>
      <c r="N7"/>
      <c r="R7"/>
      <c r="S7"/>
    </row>
    <row r="8" spans="2:22" ht="28.2" customHeight="1" thickBot="1" x14ac:dyDescent="0.35">
      <c r="B8" s="27" t="s">
        <v>43</v>
      </c>
      <c r="C8" s="78" t="s">
        <v>5</v>
      </c>
      <c r="D8"/>
      <c r="E8"/>
      <c r="F8"/>
      <c r="G8"/>
      <c r="J8"/>
      <c r="M8"/>
      <c r="N8"/>
      <c r="R8"/>
      <c r="S8"/>
    </row>
    <row r="9" spans="2:22" ht="16.2" thickBot="1" x14ac:dyDescent="0.35">
      <c r="B9" s="27" t="s">
        <v>2</v>
      </c>
      <c r="C9" s="78" t="s">
        <v>3</v>
      </c>
      <c r="D9" s="2"/>
      <c r="E9"/>
      <c r="F9"/>
      <c r="G9"/>
      <c r="J9"/>
      <c r="M9"/>
      <c r="N9"/>
      <c r="R9"/>
      <c r="S9"/>
    </row>
    <row r="10" spans="2:22" ht="15.6" x14ac:dyDescent="0.3">
      <c r="B10" s="94"/>
      <c r="C10" s="99"/>
      <c r="D10" s="2"/>
      <c r="E10"/>
      <c r="F10"/>
      <c r="G10"/>
      <c r="J10"/>
      <c r="M10"/>
      <c r="N10"/>
      <c r="R10"/>
      <c r="S10"/>
    </row>
    <row r="11" spans="2:22" customFormat="1" ht="15" thickBot="1" x14ac:dyDescent="0.35">
      <c r="B11" s="132" t="s">
        <v>46</v>
      </c>
      <c r="C11" s="133"/>
      <c r="D11" s="133"/>
      <c r="F11" s="109" t="s">
        <v>57</v>
      </c>
    </row>
    <row r="12" spans="2:22" customFormat="1" ht="15" thickBot="1" x14ac:dyDescent="0.35">
      <c r="B12" s="1"/>
      <c r="C12" s="1"/>
      <c r="D12" s="107"/>
      <c r="M12" s="37"/>
      <c r="N12" s="38"/>
      <c r="O12" s="39" t="s">
        <v>27</v>
      </c>
      <c r="P12" s="40"/>
      <c r="Q12" s="41"/>
      <c r="R12" s="37"/>
      <c r="S12" s="38"/>
      <c r="T12" s="38" t="s">
        <v>28</v>
      </c>
      <c r="U12" s="40"/>
      <c r="V12" s="41"/>
    </row>
    <row r="13" spans="2:22" customFormat="1" ht="73.95" customHeight="1" thickBot="1" x14ac:dyDescent="0.35">
      <c r="B13" s="28" t="s">
        <v>19</v>
      </c>
      <c r="C13" s="42" t="s">
        <v>10</v>
      </c>
      <c r="D13" s="42" t="s">
        <v>18</v>
      </c>
      <c r="E13" s="42" t="s">
        <v>6</v>
      </c>
      <c r="F13" s="42" t="s">
        <v>7</v>
      </c>
      <c r="G13" s="43" t="s">
        <v>8</v>
      </c>
      <c r="H13" s="43" t="s">
        <v>9</v>
      </c>
      <c r="I13" s="42" t="s">
        <v>41</v>
      </c>
      <c r="J13" s="43" t="s">
        <v>14</v>
      </c>
      <c r="K13" s="43" t="s">
        <v>15</v>
      </c>
      <c r="L13" s="44" t="s">
        <v>31</v>
      </c>
      <c r="M13" s="45" t="s">
        <v>35</v>
      </c>
      <c r="N13" s="43" t="s">
        <v>34</v>
      </c>
      <c r="O13" s="44" t="s">
        <v>33</v>
      </c>
      <c r="P13" s="43" t="s">
        <v>32</v>
      </c>
      <c r="Q13" s="46" t="s">
        <v>30</v>
      </c>
      <c r="R13" s="45" t="s">
        <v>11</v>
      </c>
      <c r="S13" s="43" t="s">
        <v>12</v>
      </c>
      <c r="T13" s="46" t="s">
        <v>13</v>
      </c>
      <c r="U13" s="43" t="s">
        <v>29</v>
      </c>
      <c r="V13" s="46" t="s">
        <v>30</v>
      </c>
    </row>
    <row r="14" spans="2:22" x14ac:dyDescent="0.3">
      <c r="B14" s="29" t="str">
        <f>IF(COUNTBLANK(E14:G14)=3,"",1)</f>
        <v/>
      </c>
      <c r="C14" s="12" t="s">
        <v>38</v>
      </c>
      <c r="D14" s="19" t="s">
        <v>38</v>
      </c>
      <c r="E14" s="13"/>
      <c r="F14" s="13"/>
      <c r="G14" s="13"/>
      <c r="H14" s="74">
        <f t="shared" ref="H14:H23" si="0">E14*F14*G14</f>
        <v>0</v>
      </c>
      <c r="I14" s="60">
        <f>IF(AND(H14&gt;=0.01,H14&lt;=0.9),1,0)+IF(AND(H14&gt;=0.901,H14&lt;=1.9),2,0)+IF(AND(H14&gt;=1.901,H14&lt;=2.9),3,0)+IF(AND(H14&gt;=2.901,H14&lt;=3.9),4,0)+IF(AND(H14&gt;=3.901,H14&lt;=6),6,0)</f>
        <v>0</v>
      </c>
      <c r="J14" s="13">
        <v>0</v>
      </c>
      <c r="K14" s="74">
        <f>IF(J14=0,0,IF(I14=1,135,270))</f>
        <v>0</v>
      </c>
      <c r="L14" s="74" t="str">
        <f>IF(J14&lt;=K14,"OK","BŁĄD")</f>
        <v>OK</v>
      </c>
      <c r="M14" s="20">
        <v>0</v>
      </c>
      <c r="N14" s="20">
        <v>0</v>
      </c>
      <c r="O14" s="79">
        <f>M14*N14</f>
        <v>0</v>
      </c>
      <c r="P14" s="79">
        <f>IF(K14=0,0.005,IF(K14=135,0.025,0.05))</f>
        <v>5.0000000000000001E-3</v>
      </c>
      <c r="Q14" s="74" t="str">
        <f t="shared" ref="Q14:Q23" si="1">IF(O14&lt;=P14,"OK","BŁĄD")</f>
        <v>OK</v>
      </c>
      <c r="R14" s="13">
        <v>0</v>
      </c>
      <c r="S14" s="13">
        <v>0</v>
      </c>
      <c r="T14" s="74">
        <f>R14*S14</f>
        <v>0</v>
      </c>
      <c r="U14" s="79">
        <f>IF(K14=0,0.005,IF(K14=135,0.025,0.05))</f>
        <v>5.0000000000000001E-3</v>
      </c>
      <c r="V14" s="82" t="str">
        <f>IF(T14&lt;U14,"OK","BŁĄD")</f>
        <v>OK</v>
      </c>
    </row>
    <row r="15" spans="2:22" x14ac:dyDescent="0.3">
      <c r="B15" s="30" t="str">
        <f>IF(COUNTBLANK(E15:G15)=3,"",1+MAX($B$14:B14))</f>
        <v/>
      </c>
      <c r="C15" s="5" t="s">
        <v>38</v>
      </c>
      <c r="D15" s="21" t="s">
        <v>38</v>
      </c>
      <c r="E15" s="3"/>
      <c r="F15" s="3"/>
      <c r="G15" s="3"/>
      <c r="H15" s="75">
        <f t="shared" si="0"/>
        <v>0</v>
      </c>
      <c r="I15" s="7">
        <f t="shared" ref="I15:I23" si="2">IF(AND(H15&gt;=0.01,H15&lt;=0.9),1,0)+IF(AND(H15&gt;=0.901,H15&lt;=1.9),2,0)+IF(AND(H15&gt;=1.901,H15&lt;=2.9),3,0)+IF(AND(H15&gt;=2.901,H15&lt;=3.9),4,0)+IF(AND(H15&gt;=3.901,H15&lt;=6),6,0)</f>
        <v>0</v>
      </c>
      <c r="J15" s="3">
        <v>0</v>
      </c>
      <c r="K15" s="75">
        <f t="shared" ref="K15:K23" si="3">IF(J15=0,0,IF(I15=1,135,270))</f>
        <v>0</v>
      </c>
      <c r="L15" s="75" t="str">
        <f t="shared" ref="L15:L23" si="4">IF(J15&lt;=K15,"OK","BŁĄD")</f>
        <v>OK</v>
      </c>
      <c r="M15" s="22">
        <v>0</v>
      </c>
      <c r="N15" s="22">
        <v>0</v>
      </c>
      <c r="O15" s="80">
        <f t="shared" ref="O15:O23" si="5">M15*N15</f>
        <v>0</v>
      </c>
      <c r="P15" s="80">
        <f t="shared" ref="P15:P23" si="6">IF(K15=0,0.005,IF(K15=135,0.025,0.05))</f>
        <v>5.0000000000000001E-3</v>
      </c>
      <c r="Q15" s="75" t="str">
        <f t="shared" si="1"/>
        <v>OK</v>
      </c>
      <c r="R15" s="3">
        <v>0</v>
      </c>
      <c r="S15" s="3">
        <v>0</v>
      </c>
      <c r="T15" s="75">
        <f t="shared" ref="T15:T23" si="7">R15*S15</f>
        <v>0</v>
      </c>
      <c r="U15" s="80">
        <f t="shared" ref="U15:U23" si="8">IF(K15=0,0.005,IF(K15=135,0.025,0.05))</f>
        <v>5.0000000000000001E-3</v>
      </c>
      <c r="V15" s="83" t="str">
        <f t="shared" ref="V15:V23" si="9">IF(T15&lt;U15,"OK","BŁĄD")</f>
        <v>OK</v>
      </c>
    </row>
    <row r="16" spans="2:22" x14ac:dyDescent="0.3">
      <c r="B16" s="30" t="str">
        <f>IF(COUNTBLANK(E16:G16)=3,"",1+MAX($B$14:B15))</f>
        <v/>
      </c>
      <c r="C16" s="5" t="s">
        <v>38</v>
      </c>
      <c r="D16" s="21" t="s">
        <v>38</v>
      </c>
      <c r="E16" s="3"/>
      <c r="F16" s="3"/>
      <c r="G16" s="3"/>
      <c r="H16" s="75">
        <f t="shared" si="0"/>
        <v>0</v>
      </c>
      <c r="I16" s="7">
        <f t="shared" si="2"/>
        <v>0</v>
      </c>
      <c r="J16" s="3">
        <v>0</v>
      </c>
      <c r="K16" s="75">
        <f t="shared" si="3"/>
        <v>0</v>
      </c>
      <c r="L16" s="75" t="str">
        <f t="shared" si="4"/>
        <v>OK</v>
      </c>
      <c r="M16" s="22">
        <v>0</v>
      </c>
      <c r="N16" s="22">
        <v>0</v>
      </c>
      <c r="O16" s="80">
        <f t="shared" si="5"/>
        <v>0</v>
      </c>
      <c r="P16" s="80">
        <f t="shared" si="6"/>
        <v>5.0000000000000001E-3</v>
      </c>
      <c r="Q16" s="75" t="str">
        <f t="shared" si="1"/>
        <v>OK</v>
      </c>
      <c r="R16" s="3">
        <v>0</v>
      </c>
      <c r="S16" s="3">
        <v>0</v>
      </c>
      <c r="T16" s="75">
        <f t="shared" si="7"/>
        <v>0</v>
      </c>
      <c r="U16" s="80">
        <f t="shared" si="8"/>
        <v>5.0000000000000001E-3</v>
      </c>
      <c r="V16" s="83" t="str">
        <f t="shared" si="9"/>
        <v>OK</v>
      </c>
    </row>
    <row r="17" spans="2:22" x14ac:dyDescent="0.3">
      <c r="B17" s="30" t="str">
        <f>IF(COUNTBLANK(E17:G17)=3,"",1+MAX($B$14:B16))</f>
        <v/>
      </c>
      <c r="C17" s="5" t="s">
        <v>38</v>
      </c>
      <c r="D17" s="21" t="s">
        <v>38</v>
      </c>
      <c r="E17" s="3"/>
      <c r="F17" s="3"/>
      <c r="G17" s="3"/>
      <c r="H17" s="75">
        <f t="shared" si="0"/>
        <v>0</v>
      </c>
      <c r="I17" s="7">
        <f t="shared" si="2"/>
        <v>0</v>
      </c>
      <c r="J17" s="3">
        <v>0</v>
      </c>
      <c r="K17" s="75">
        <f t="shared" si="3"/>
        <v>0</v>
      </c>
      <c r="L17" s="75" t="str">
        <f t="shared" si="4"/>
        <v>OK</v>
      </c>
      <c r="M17" s="22">
        <v>0</v>
      </c>
      <c r="N17" s="22">
        <v>0</v>
      </c>
      <c r="O17" s="80">
        <f t="shared" si="5"/>
        <v>0</v>
      </c>
      <c r="P17" s="80">
        <f t="shared" si="6"/>
        <v>5.0000000000000001E-3</v>
      </c>
      <c r="Q17" s="75" t="str">
        <f t="shared" si="1"/>
        <v>OK</v>
      </c>
      <c r="R17" s="3">
        <v>0</v>
      </c>
      <c r="S17" s="3">
        <v>0</v>
      </c>
      <c r="T17" s="75">
        <f t="shared" si="7"/>
        <v>0</v>
      </c>
      <c r="U17" s="80">
        <f t="shared" si="8"/>
        <v>5.0000000000000001E-3</v>
      </c>
      <c r="V17" s="83" t="str">
        <f t="shared" si="9"/>
        <v>OK</v>
      </c>
    </row>
    <row r="18" spans="2:22" x14ac:dyDescent="0.3">
      <c r="B18" s="30" t="str">
        <f>IF(COUNTBLANK(E18:G18)=3,"",1+MAX($B$14:B17))</f>
        <v/>
      </c>
      <c r="C18" s="5" t="s">
        <v>38</v>
      </c>
      <c r="D18" s="21" t="s">
        <v>38</v>
      </c>
      <c r="E18" s="3"/>
      <c r="F18" s="3"/>
      <c r="G18" s="3"/>
      <c r="H18" s="75">
        <f t="shared" si="0"/>
        <v>0</v>
      </c>
      <c r="I18" s="7">
        <f t="shared" si="2"/>
        <v>0</v>
      </c>
      <c r="J18" s="3">
        <v>0</v>
      </c>
      <c r="K18" s="75">
        <f t="shared" si="3"/>
        <v>0</v>
      </c>
      <c r="L18" s="75" t="str">
        <f t="shared" si="4"/>
        <v>OK</v>
      </c>
      <c r="M18" s="22">
        <v>0</v>
      </c>
      <c r="N18" s="22">
        <v>0</v>
      </c>
      <c r="O18" s="80">
        <f t="shared" si="5"/>
        <v>0</v>
      </c>
      <c r="P18" s="80">
        <f t="shared" si="6"/>
        <v>5.0000000000000001E-3</v>
      </c>
      <c r="Q18" s="75" t="str">
        <f t="shared" si="1"/>
        <v>OK</v>
      </c>
      <c r="R18" s="3">
        <v>0</v>
      </c>
      <c r="S18" s="3">
        <v>0</v>
      </c>
      <c r="T18" s="75">
        <f t="shared" si="7"/>
        <v>0</v>
      </c>
      <c r="U18" s="80">
        <f t="shared" si="8"/>
        <v>5.0000000000000001E-3</v>
      </c>
      <c r="V18" s="83" t="str">
        <f t="shared" si="9"/>
        <v>OK</v>
      </c>
    </row>
    <row r="19" spans="2:22" x14ac:dyDescent="0.3">
      <c r="B19" s="30" t="str">
        <f>IF(COUNTBLANK(E19:G19)=3,"",1+MAX($B$14:B18))</f>
        <v/>
      </c>
      <c r="C19" s="5" t="s">
        <v>38</v>
      </c>
      <c r="D19" s="21" t="s">
        <v>38</v>
      </c>
      <c r="E19" s="3"/>
      <c r="F19" s="3"/>
      <c r="G19" s="3"/>
      <c r="H19" s="75">
        <f t="shared" si="0"/>
        <v>0</v>
      </c>
      <c r="I19" s="7">
        <f t="shared" si="2"/>
        <v>0</v>
      </c>
      <c r="J19" s="3">
        <v>0</v>
      </c>
      <c r="K19" s="75">
        <f t="shared" si="3"/>
        <v>0</v>
      </c>
      <c r="L19" s="75" t="str">
        <f t="shared" si="4"/>
        <v>OK</v>
      </c>
      <c r="M19" s="22">
        <v>0</v>
      </c>
      <c r="N19" s="22">
        <v>0</v>
      </c>
      <c r="O19" s="80">
        <f t="shared" si="5"/>
        <v>0</v>
      </c>
      <c r="P19" s="80">
        <f t="shared" si="6"/>
        <v>5.0000000000000001E-3</v>
      </c>
      <c r="Q19" s="75" t="str">
        <f t="shared" si="1"/>
        <v>OK</v>
      </c>
      <c r="R19" s="3">
        <v>0</v>
      </c>
      <c r="S19" s="3">
        <v>0</v>
      </c>
      <c r="T19" s="75">
        <f t="shared" si="7"/>
        <v>0</v>
      </c>
      <c r="U19" s="80">
        <f t="shared" si="8"/>
        <v>5.0000000000000001E-3</v>
      </c>
      <c r="V19" s="83" t="str">
        <f t="shared" si="9"/>
        <v>OK</v>
      </c>
    </row>
    <row r="20" spans="2:22" x14ac:dyDescent="0.3">
      <c r="B20" s="30" t="str">
        <f>IF(COUNTBLANK(E20:G20)=3,"",1+MAX($B$14:B19))</f>
        <v/>
      </c>
      <c r="C20" s="5" t="s">
        <v>38</v>
      </c>
      <c r="D20" s="21" t="s">
        <v>38</v>
      </c>
      <c r="E20" s="3"/>
      <c r="F20" s="3"/>
      <c r="G20" s="3"/>
      <c r="H20" s="75">
        <f t="shared" si="0"/>
        <v>0</v>
      </c>
      <c r="I20" s="7">
        <f t="shared" si="2"/>
        <v>0</v>
      </c>
      <c r="J20" s="3">
        <v>0</v>
      </c>
      <c r="K20" s="75">
        <f t="shared" si="3"/>
        <v>0</v>
      </c>
      <c r="L20" s="75" t="str">
        <f t="shared" si="4"/>
        <v>OK</v>
      </c>
      <c r="M20" s="22">
        <v>0</v>
      </c>
      <c r="N20" s="22">
        <v>0</v>
      </c>
      <c r="O20" s="80">
        <f t="shared" si="5"/>
        <v>0</v>
      </c>
      <c r="P20" s="80">
        <f t="shared" si="6"/>
        <v>5.0000000000000001E-3</v>
      </c>
      <c r="Q20" s="75" t="str">
        <f t="shared" si="1"/>
        <v>OK</v>
      </c>
      <c r="R20" s="3">
        <v>0</v>
      </c>
      <c r="S20" s="3">
        <v>0</v>
      </c>
      <c r="T20" s="75">
        <f t="shared" si="7"/>
        <v>0</v>
      </c>
      <c r="U20" s="80">
        <f t="shared" si="8"/>
        <v>5.0000000000000001E-3</v>
      </c>
      <c r="V20" s="83" t="str">
        <f t="shared" si="9"/>
        <v>OK</v>
      </c>
    </row>
    <row r="21" spans="2:22" x14ac:dyDescent="0.3">
      <c r="B21" s="30" t="str">
        <f>IF(COUNTBLANK(E21:G21)=3,"",1+MAX($B$14:B20))</f>
        <v/>
      </c>
      <c r="C21" s="5" t="s">
        <v>38</v>
      </c>
      <c r="D21" s="21" t="s">
        <v>38</v>
      </c>
      <c r="E21" s="3"/>
      <c r="F21" s="3"/>
      <c r="G21" s="3"/>
      <c r="H21" s="75">
        <f t="shared" si="0"/>
        <v>0</v>
      </c>
      <c r="I21" s="7">
        <f t="shared" si="2"/>
        <v>0</v>
      </c>
      <c r="J21" s="3">
        <v>0</v>
      </c>
      <c r="K21" s="75">
        <f t="shared" si="3"/>
        <v>0</v>
      </c>
      <c r="L21" s="75" t="str">
        <f t="shared" si="4"/>
        <v>OK</v>
      </c>
      <c r="M21" s="22">
        <v>0</v>
      </c>
      <c r="N21" s="22">
        <v>0</v>
      </c>
      <c r="O21" s="80">
        <f t="shared" si="5"/>
        <v>0</v>
      </c>
      <c r="P21" s="80">
        <f t="shared" si="6"/>
        <v>5.0000000000000001E-3</v>
      </c>
      <c r="Q21" s="75" t="str">
        <f t="shared" si="1"/>
        <v>OK</v>
      </c>
      <c r="R21" s="3">
        <v>0</v>
      </c>
      <c r="S21" s="3">
        <v>0</v>
      </c>
      <c r="T21" s="75">
        <f t="shared" si="7"/>
        <v>0</v>
      </c>
      <c r="U21" s="80">
        <f t="shared" si="8"/>
        <v>5.0000000000000001E-3</v>
      </c>
      <c r="V21" s="83" t="str">
        <f t="shared" si="9"/>
        <v>OK</v>
      </c>
    </row>
    <row r="22" spans="2:22" x14ac:dyDescent="0.3">
      <c r="B22" s="30" t="str">
        <f>IF(COUNTBLANK(E22:G22)=3,"",1+MAX($B$14:B21))</f>
        <v/>
      </c>
      <c r="C22" s="5" t="s">
        <v>38</v>
      </c>
      <c r="D22" s="21" t="s">
        <v>38</v>
      </c>
      <c r="E22" s="3"/>
      <c r="F22" s="3"/>
      <c r="G22" s="3"/>
      <c r="H22" s="75">
        <f t="shared" si="0"/>
        <v>0</v>
      </c>
      <c r="I22" s="7">
        <f t="shared" si="2"/>
        <v>0</v>
      </c>
      <c r="J22" s="3">
        <v>0</v>
      </c>
      <c r="K22" s="75">
        <f t="shared" si="3"/>
        <v>0</v>
      </c>
      <c r="L22" s="75" t="str">
        <f t="shared" si="4"/>
        <v>OK</v>
      </c>
      <c r="M22" s="22">
        <v>0</v>
      </c>
      <c r="N22" s="22">
        <v>0</v>
      </c>
      <c r="O22" s="80">
        <f t="shared" si="5"/>
        <v>0</v>
      </c>
      <c r="P22" s="80">
        <f t="shared" si="6"/>
        <v>5.0000000000000001E-3</v>
      </c>
      <c r="Q22" s="75" t="str">
        <f t="shared" si="1"/>
        <v>OK</v>
      </c>
      <c r="R22" s="3">
        <v>0</v>
      </c>
      <c r="S22" s="3">
        <v>0</v>
      </c>
      <c r="T22" s="75">
        <f t="shared" si="7"/>
        <v>0</v>
      </c>
      <c r="U22" s="80">
        <f t="shared" si="8"/>
        <v>5.0000000000000001E-3</v>
      </c>
      <c r="V22" s="83" t="str">
        <f t="shared" si="9"/>
        <v>OK</v>
      </c>
    </row>
    <row r="23" spans="2:22" ht="15" thickBot="1" x14ac:dyDescent="0.35">
      <c r="B23" s="31" t="str">
        <f>IF(COUNTBLANK(E23:G23)=3,"",1+MAX($B$14:B22))</f>
        <v/>
      </c>
      <c r="C23" s="6" t="s">
        <v>38</v>
      </c>
      <c r="D23" s="23" t="s">
        <v>38</v>
      </c>
      <c r="E23" s="113"/>
      <c r="F23" s="113"/>
      <c r="G23" s="113"/>
      <c r="H23" s="76">
        <f t="shared" si="0"/>
        <v>0</v>
      </c>
      <c r="I23" s="68">
        <f t="shared" si="2"/>
        <v>0</v>
      </c>
      <c r="J23" s="4">
        <v>0</v>
      </c>
      <c r="K23" s="76">
        <f t="shared" si="3"/>
        <v>0</v>
      </c>
      <c r="L23" s="76" t="str">
        <f t="shared" si="4"/>
        <v>OK</v>
      </c>
      <c r="M23" s="24">
        <v>0</v>
      </c>
      <c r="N23" s="24">
        <v>0</v>
      </c>
      <c r="O23" s="81">
        <f t="shared" si="5"/>
        <v>0</v>
      </c>
      <c r="P23" s="81">
        <f t="shared" si="6"/>
        <v>5.0000000000000001E-3</v>
      </c>
      <c r="Q23" s="76" t="str">
        <f t="shared" si="1"/>
        <v>OK</v>
      </c>
      <c r="R23" s="4">
        <v>0</v>
      </c>
      <c r="S23" s="4">
        <v>0</v>
      </c>
      <c r="T23" s="76">
        <f t="shared" si="7"/>
        <v>0</v>
      </c>
      <c r="U23" s="81">
        <f t="shared" si="8"/>
        <v>5.0000000000000001E-3</v>
      </c>
      <c r="V23" s="84" t="str">
        <f t="shared" si="9"/>
        <v>OK</v>
      </c>
    </row>
    <row r="24" spans="2:22" customFormat="1" ht="15" thickBot="1" x14ac:dyDescent="0.35">
      <c r="B24" s="32" t="e">
        <f>VLOOKUP(MAX(B14:B23),B14:B23,1,0)</f>
        <v>#N/A</v>
      </c>
      <c r="E24" s="9" t="s">
        <v>67</v>
      </c>
      <c r="F24" s="114"/>
      <c r="G24" s="10"/>
      <c r="H24" s="111">
        <f>VLOOKUP(MAX(H14:H23),H14:H23,1,0)</f>
        <v>0</v>
      </c>
      <c r="L24" s="47" t="str" cm="1">
        <f t="array" ref="L24">IF(AND(L14:L23="ok"),"OK","BŁĄD")</f>
        <v>OK</v>
      </c>
      <c r="Q24" s="47" t="str" cm="1">
        <f t="array" ref="Q24">IF(AND(Q14:Q23="ok"),"OK","BŁĄD")</f>
        <v>OK</v>
      </c>
      <c r="V24" s="47" t="str" cm="1">
        <f t="array" ref="V24">IF(AND(V14:V23="ok"),"OK","BŁĄD")</f>
        <v>OK</v>
      </c>
    </row>
    <row r="25" spans="2:22" customFormat="1" ht="15" thickBot="1" x14ac:dyDescent="0.35">
      <c r="E25" s="9" t="s">
        <v>56</v>
      </c>
      <c r="F25" s="114"/>
      <c r="G25" s="10"/>
      <c r="H25" s="112" t="str">
        <f>IF(H24&gt;6,"BŁĄD","OK")</f>
        <v>OK</v>
      </c>
      <c r="L25" s="95"/>
      <c r="Q25" s="95"/>
      <c r="V25" s="95"/>
    </row>
    <row r="26" spans="2:22" customFormat="1" x14ac:dyDescent="0.3">
      <c r="Q26" s="48" t="s">
        <v>51</v>
      </c>
      <c r="T26" s="48"/>
    </row>
    <row r="27" spans="2:22" customFormat="1" x14ac:dyDescent="0.3">
      <c r="Q27" s="48" t="s">
        <v>50</v>
      </c>
      <c r="T27" s="17"/>
      <c r="U27" s="48" t="s">
        <v>54</v>
      </c>
    </row>
    <row r="28" spans="2:22" customFormat="1" ht="15.6" x14ac:dyDescent="0.3">
      <c r="B28" s="33" t="s">
        <v>16</v>
      </c>
      <c r="I28" s="48" t="s">
        <v>22</v>
      </c>
      <c r="L28" s="48" t="s">
        <v>23</v>
      </c>
      <c r="Q28" s="97" t="s">
        <v>52</v>
      </c>
      <c r="T28" s="17"/>
      <c r="U28" s="85"/>
    </row>
    <row r="29" spans="2:22" customFormat="1" x14ac:dyDescent="0.3">
      <c r="B29" s="34" t="s">
        <v>25</v>
      </c>
      <c r="Q29" s="96" t="s">
        <v>53</v>
      </c>
      <c r="R29" s="96" t="s">
        <v>53</v>
      </c>
      <c r="S29" s="96" t="s">
        <v>21</v>
      </c>
      <c r="T29" s="17"/>
      <c r="U29" s="96" t="s">
        <v>17</v>
      </c>
    </row>
    <row r="30" spans="2:22" customFormat="1" x14ac:dyDescent="0.3">
      <c r="B30" s="35" t="s">
        <v>26</v>
      </c>
      <c r="I30" s="49">
        <v>135</v>
      </c>
      <c r="J30" s="50" t="s">
        <v>17</v>
      </c>
      <c r="L30" s="49">
        <v>270</v>
      </c>
      <c r="M30" s="50" t="s">
        <v>17</v>
      </c>
      <c r="Q30" s="96">
        <v>9.1999999999999998E-2</v>
      </c>
      <c r="R30" s="96">
        <v>9.1999999999999998E-2</v>
      </c>
      <c r="S30" s="98">
        <f>Q30*R30</f>
        <v>8.4639999999999993E-3</v>
      </c>
      <c r="T30" s="17"/>
      <c r="U30" s="96">
        <v>24</v>
      </c>
    </row>
    <row r="31" spans="2:22" customFormat="1" x14ac:dyDescent="0.3">
      <c r="B31" s="35" t="s">
        <v>20</v>
      </c>
      <c r="I31" s="51">
        <v>2.5000000000000001E-2</v>
      </c>
      <c r="J31" s="52" t="s">
        <v>21</v>
      </c>
      <c r="L31" s="51">
        <v>0.05</v>
      </c>
      <c r="M31" s="52" t="s">
        <v>21</v>
      </c>
      <c r="Q31" s="96">
        <v>0.124</v>
      </c>
      <c r="R31" s="96">
        <v>0.124</v>
      </c>
      <c r="S31" s="96">
        <v>0.124</v>
      </c>
      <c r="T31" s="17"/>
      <c r="U31" s="96">
        <v>97</v>
      </c>
    </row>
    <row r="32" spans="2:22" customFormat="1" x14ac:dyDescent="0.3">
      <c r="B32" s="35" t="s">
        <v>24</v>
      </c>
      <c r="I32" s="51">
        <v>2.5000000000000001E-2</v>
      </c>
      <c r="J32" s="52" t="s">
        <v>21</v>
      </c>
      <c r="L32" s="51">
        <v>0.05</v>
      </c>
      <c r="M32" s="52" t="s">
        <v>21</v>
      </c>
      <c r="Q32" s="96">
        <v>0.17599999999999999</v>
      </c>
      <c r="R32" s="96">
        <v>0.17599999999999999</v>
      </c>
      <c r="S32" s="96">
        <v>0.17599999999999999</v>
      </c>
      <c r="T32" s="17"/>
      <c r="U32" s="96">
        <v>263</v>
      </c>
    </row>
    <row r="33" spans="2:22" customFormat="1" x14ac:dyDescent="0.3">
      <c r="B33" s="35"/>
      <c r="Q33" s="96">
        <v>0.223</v>
      </c>
      <c r="R33" s="96">
        <v>0.223</v>
      </c>
      <c r="S33" s="96">
        <v>0.223</v>
      </c>
      <c r="T33" s="17"/>
      <c r="U33" s="96">
        <v>536</v>
      </c>
    </row>
    <row r="34" spans="2:22" customFormat="1" x14ac:dyDescent="0.3">
      <c r="B34" s="34" t="s">
        <v>25</v>
      </c>
      <c r="Q34" s="96">
        <v>0.29099999999999998</v>
      </c>
      <c r="R34" s="96">
        <v>0.29099999999999998</v>
      </c>
      <c r="S34" s="96">
        <v>0.29099999999999998</v>
      </c>
      <c r="T34" s="17"/>
      <c r="U34" s="96">
        <v>1010</v>
      </c>
    </row>
    <row r="35" spans="2:22" customFormat="1" x14ac:dyDescent="0.3">
      <c r="B35" s="35" t="s">
        <v>47</v>
      </c>
      <c r="I35" s="53">
        <v>0</v>
      </c>
      <c r="J35" s="54" t="s">
        <v>17</v>
      </c>
      <c r="L35" s="53">
        <v>0</v>
      </c>
      <c r="M35" s="54" t="s">
        <v>17</v>
      </c>
    </row>
    <row r="36" spans="2:22" customFormat="1" x14ac:dyDescent="0.3">
      <c r="B36" s="35" t="s">
        <v>20</v>
      </c>
      <c r="I36" s="51">
        <v>5.0000000000000001E-3</v>
      </c>
      <c r="J36" s="52" t="s">
        <v>21</v>
      </c>
      <c r="L36" s="51">
        <v>0.01</v>
      </c>
      <c r="M36" s="52" t="s">
        <v>21</v>
      </c>
    </row>
    <row r="37" spans="2:22" customFormat="1" x14ac:dyDescent="0.3">
      <c r="B37" s="35" t="s">
        <v>24</v>
      </c>
      <c r="I37" s="51">
        <v>5.0000000000000001E-3</v>
      </c>
      <c r="J37" s="52" t="s">
        <v>21</v>
      </c>
      <c r="L37" s="51">
        <v>0.01</v>
      </c>
      <c r="M37" s="52" t="s">
        <v>21</v>
      </c>
    </row>
    <row r="38" spans="2:22" customFormat="1" ht="15" thickBot="1" x14ac:dyDescent="0.35">
      <c r="B38" s="35"/>
    </row>
    <row r="39" spans="2:22" customFormat="1" ht="77.400000000000006" customHeight="1" thickBot="1" x14ac:dyDescent="0.35">
      <c r="B39" s="28" t="s">
        <v>19</v>
      </c>
      <c r="C39" s="42" t="s">
        <v>10</v>
      </c>
      <c r="D39" s="42" t="s">
        <v>18</v>
      </c>
      <c r="E39" s="43" t="s">
        <v>37</v>
      </c>
      <c r="F39" s="55" t="s">
        <v>70</v>
      </c>
      <c r="G39" s="56" t="s">
        <v>71</v>
      </c>
      <c r="H39" s="56" t="s">
        <v>72</v>
      </c>
      <c r="I39" s="56" t="s">
        <v>73</v>
      </c>
      <c r="J39" s="57" t="s">
        <v>74</v>
      </c>
      <c r="K39" s="58" t="s">
        <v>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customFormat="1" x14ac:dyDescent="0.3">
      <c r="B40" s="29">
        <v>1</v>
      </c>
      <c r="C40" s="59" t="str">
        <f>C14</f>
        <v>xxxxx</v>
      </c>
      <c r="D40" s="60" t="str">
        <f>D14</f>
        <v>xxxxx</v>
      </c>
      <c r="E40" s="60">
        <f>IF(AND(I14=1,L14="OK")*AND(Q14="OK",V14="OK"),1,0)+IF(AND(I14=2,L14="OK")*AND(Q14="OK",V14="OK"),2,0)+IF(AND(I14=3,L14="OK")*AND(Q14="OK",V14="OK"),3,0)+IF(AND(I14=4,L14="OK")*AND(Q14="OK",V14="OK"),4,0)+IF(AND(I14=6,L14="OK")*AND(Q14="OK",V14="OK"),6,0)</f>
        <v>0</v>
      </c>
      <c r="F40" s="61">
        <f>IF(E40=1,1,0)</f>
        <v>0</v>
      </c>
      <c r="G40" s="61">
        <f>IF(E40=2,1,0)</f>
        <v>0</v>
      </c>
      <c r="H40" s="61">
        <f>IF(E40=3,1,0)</f>
        <v>0</v>
      </c>
      <c r="I40" s="61">
        <f>IF(E40=4,1,0)</f>
        <v>0</v>
      </c>
      <c r="J40" s="62">
        <f>IF(E40=6,1,0)</f>
        <v>0</v>
      </c>
      <c r="K40" s="63" t="str">
        <f t="shared" ref="K40:K49" si="10">IF(E40=0,"BRAK MOŻLIWOŚCI ZASTOSOWANIA SYSTEMU. Skontaktuj się z AFFS.","OK")</f>
        <v>BRAK MOŻLIWOŚCI ZASTOSOWANIA SYSTEMU. Skontaktuj się z AFFS.</v>
      </c>
      <c r="L40" s="1"/>
      <c r="M40" s="1"/>
      <c r="N40" s="1"/>
      <c r="O40" s="1"/>
    </row>
    <row r="41" spans="2:22" customFormat="1" x14ac:dyDescent="0.3">
      <c r="B41" s="30">
        <v>2</v>
      </c>
      <c r="C41" s="11" t="str">
        <f>C15</f>
        <v>xxxxx</v>
      </c>
      <c r="D41" s="7" t="str">
        <f>D15</f>
        <v>xxxxx</v>
      </c>
      <c r="E41" s="7">
        <f>IF(AND(I15=1,L15="OK")*AND(Q15="OK",V15="OK"),1,0)+IF(AND(I15=2,L15="OK")*AND(Q15="OK",V15="OK"),2,0)+IF(AND(I15=3,L15="OK")*AND(Q15="OK",V15="OK"),3,0)+IF(AND(I15=4,L15="OK")*AND(Q15="OK",V15="OK"),4,0)+IF(AND(I15=6,L15="OK")*AND(Q15="OK",V15="OK"),6,0)</f>
        <v>0</v>
      </c>
      <c r="F41" s="64">
        <f t="shared" ref="F41:F49" si="11">IF(E41=1,1,0)</f>
        <v>0</v>
      </c>
      <c r="G41" s="64">
        <f t="shared" ref="G41:G49" si="12">IF(E41=2,1,0)</f>
        <v>0</v>
      </c>
      <c r="H41" s="64">
        <f t="shared" ref="H41:H49" si="13">IF(E41=3,1,0)</f>
        <v>0</v>
      </c>
      <c r="I41" s="64">
        <f t="shared" ref="I41:I49" si="14">IF(E41=4,1,0)</f>
        <v>0</v>
      </c>
      <c r="J41" s="65">
        <f t="shared" ref="J41:J49" si="15">IF(E41=6,1,0)</f>
        <v>0</v>
      </c>
      <c r="K41" s="66" t="str">
        <f t="shared" si="10"/>
        <v>BRAK MOŻLIWOŚCI ZASTOSOWANIA SYSTEMU. Skontaktuj się z AFFS.</v>
      </c>
      <c r="L41" s="1"/>
      <c r="M41" s="1"/>
      <c r="N41" s="1"/>
      <c r="O41" s="1"/>
    </row>
    <row r="42" spans="2:22" customFormat="1" x14ac:dyDescent="0.3">
      <c r="B42" s="30">
        <v>3</v>
      </c>
      <c r="C42" s="11" t="str">
        <f>C16</f>
        <v>xxxxx</v>
      </c>
      <c r="D42" s="7" t="str">
        <f>D16</f>
        <v>xxxxx</v>
      </c>
      <c r="E42" s="7">
        <f>IF(AND(I16=1,L16="OK")*AND(Q16="OK",V16="OK"),1,0)+IF(AND(I16=2,L16="OK")*AND(Q16="OK",V16="OK"),2,0)+IF(AND(I16=3,L16="OK")*AND(Q16="OK",V16="OK"),3,0)+IF(AND(I16=4,L16="OK")*AND(Q16="OK",V16="OK"),4,0)+IF(AND(I16=6,L16="OK")*AND(Q16="OK",V16="OK"),6,0)</f>
        <v>0</v>
      </c>
      <c r="F42" s="64">
        <f t="shared" si="11"/>
        <v>0</v>
      </c>
      <c r="G42" s="64">
        <f t="shared" si="12"/>
        <v>0</v>
      </c>
      <c r="H42" s="64">
        <f t="shared" si="13"/>
        <v>0</v>
      </c>
      <c r="I42" s="64">
        <f t="shared" si="14"/>
        <v>0</v>
      </c>
      <c r="J42" s="65">
        <f t="shared" si="15"/>
        <v>0</v>
      </c>
      <c r="K42" s="66" t="str">
        <f t="shared" si="10"/>
        <v>BRAK MOŻLIWOŚCI ZASTOSOWANIA SYSTEMU. Skontaktuj się z AFFS.</v>
      </c>
      <c r="L42" s="1"/>
      <c r="M42" s="1"/>
      <c r="N42" s="1"/>
      <c r="O42" s="1"/>
    </row>
    <row r="43" spans="2:22" customFormat="1" x14ac:dyDescent="0.3">
      <c r="B43" s="30">
        <v>4</v>
      </c>
      <c r="C43" s="11" t="str">
        <f>C17</f>
        <v>xxxxx</v>
      </c>
      <c r="D43" s="7" t="str">
        <f>D17</f>
        <v>xxxxx</v>
      </c>
      <c r="E43" s="7">
        <f>IF(AND(I17=1,L17="OK")*AND(Q17="OK",V17="OK"),1,0)+IF(AND(I17=2,L17="OK")*AND(Q17="OK",V17="OK"),2,0)+IF(AND(I17=3,L17="OK")*AND(Q17="OK",V17="OK"),3,0)+IF(AND(I17=4,L17="OK")*AND(Q17="OK",V17="OK"),4,0)+IF(AND(I17=6,L17="OK")*AND(Q17="OK",V17="OK"),6,0)</f>
        <v>0</v>
      </c>
      <c r="F43" s="64">
        <f t="shared" si="11"/>
        <v>0</v>
      </c>
      <c r="G43" s="64">
        <f t="shared" si="12"/>
        <v>0</v>
      </c>
      <c r="H43" s="64">
        <f t="shared" si="13"/>
        <v>0</v>
      </c>
      <c r="I43" s="64">
        <f t="shared" si="14"/>
        <v>0</v>
      </c>
      <c r="J43" s="65">
        <f t="shared" si="15"/>
        <v>0</v>
      </c>
      <c r="K43" s="66" t="str">
        <f t="shared" si="10"/>
        <v>BRAK MOŻLIWOŚCI ZASTOSOWANIA SYSTEMU. Skontaktuj się z AFFS.</v>
      </c>
      <c r="L43" s="1"/>
      <c r="M43" s="1"/>
      <c r="N43" s="1"/>
      <c r="O43" s="1"/>
    </row>
    <row r="44" spans="2:22" customFormat="1" x14ac:dyDescent="0.3">
      <c r="B44" s="30">
        <v>5</v>
      </c>
      <c r="C44" s="11" t="str">
        <f>C18</f>
        <v>xxxxx</v>
      </c>
      <c r="D44" s="7" t="str">
        <f>D18</f>
        <v>xxxxx</v>
      </c>
      <c r="E44" s="7">
        <f>IF(AND(I18=1,L18="OK")*AND(Q18="OK",V18="OK"),1,0)+IF(AND(I18=2,L18="OK")*AND(Q18="OK",V18="OK"),2,0)+IF(AND(I18=3,L18="OK")*AND(Q18="OK",V18="OK"),3,0)+IF(AND(I18=4,L18="OK")*AND(Q18="OK",V18="OK"),4,0)+IF(AND(I18=6,L18="OK")*AND(Q18="OK",V18="OK"),6,0)</f>
        <v>0</v>
      </c>
      <c r="F44" s="64">
        <f t="shared" si="11"/>
        <v>0</v>
      </c>
      <c r="G44" s="64">
        <f t="shared" si="12"/>
        <v>0</v>
      </c>
      <c r="H44" s="64">
        <f t="shared" si="13"/>
        <v>0</v>
      </c>
      <c r="I44" s="64">
        <f t="shared" si="14"/>
        <v>0</v>
      </c>
      <c r="J44" s="65">
        <f t="shared" si="15"/>
        <v>0</v>
      </c>
      <c r="K44" s="66" t="str">
        <f t="shared" si="10"/>
        <v>BRAK MOŻLIWOŚCI ZASTOSOWANIA SYSTEMU. Skontaktuj się z AFFS.</v>
      </c>
      <c r="L44" s="1"/>
      <c r="M44" s="1"/>
      <c r="N44" s="1"/>
      <c r="O44" s="1"/>
    </row>
    <row r="45" spans="2:22" customFormat="1" x14ac:dyDescent="0.3">
      <c r="B45" s="30">
        <v>6</v>
      </c>
      <c r="C45" s="11" t="str">
        <f>C19</f>
        <v>xxxxx</v>
      </c>
      <c r="D45" s="7" t="str">
        <f>D19</f>
        <v>xxxxx</v>
      </c>
      <c r="E45" s="7">
        <f>IF(AND(I19=1,L19="OK")*AND(Q19="OK",V19="OK"),1,0)+IF(AND(I19=2,L19="OK")*AND(Q19="OK",V19="OK"),2,0)+IF(AND(I19=3,L19="OK")*AND(Q19="OK",V19="OK"),3,0)+IF(AND(I19=4,L19="OK")*AND(Q19="OK",V19="OK"),4,0)+IF(AND(I19=6,L19="OK")*AND(Q19="OK",V19="OK"),6,0)</f>
        <v>0</v>
      </c>
      <c r="F45" s="64">
        <f t="shared" si="11"/>
        <v>0</v>
      </c>
      <c r="G45" s="64">
        <f t="shared" si="12"/>
        <v>0</v>
      </c>
      <c r="H45" s="64">
        <f t="shared" si="13"/>
        <v>0</v>
      </c>
      <c r="I45" s="64">
        <f t="shared" si="14"/>
        <v>0</v>
      </c>
      <c r="J45" s="65">
        <f t="shared" si="15"/>
        <v>0</v>
      </c>
      <c r="K45" s="66" t="str">
        <f t="shared" si="10"/>
        <v>BRAK MOŻLIWOŚCI ZASTOSOWANIA SYSTEMU. Skontaktuj się z AFFS.</v>
      </c>
      <c r="L45" s="1"/>
      <c r="M45" s="1"/>
      <c r="N45" s="1"/>
      <c r="O45" s="1"/>
    </row>
    <row r="46" spans="2:22" customFormat="1" x14ac:dyDescent="0.3">
      <c r="B46" s="30">
        <v>7</v>
      </c>
      <c r="C46" s="11" t="str">
        <f>C20</f>
        <v>xxxxx</v>
      </c>
      <c r="D46" s="7" t="str">
        <f>D20</f>
        <v>xxxxx</v>
      </c>
      <c r="E46" s="7">
        <f>IF(AND(I20=1,L20="OK")*AND(Q20="OK",V20="OK"),1,0)+IF(AND(I20=2,L20="OK")*AND(Q20="OK",V20="OK"),2,0)+IF(AND(I20=3,L20="OK")*AND(Q20="OK",V20="OK"),3,0)+IF(AND(I20=4,L20="OK")*AND(Q20="OK",V20="OK"),4,0)+IF(AND(I20=6,L20="OK")*AND(Q20="OK",V20="OK"),6,0)</f>
        <v>0</v>
      </c>
      <c r="F46" s="64">
        <f t="shared" si="11"/>
        <v>0</v>
      </c>
      <c r="G46" s="64">
        <f t="shared" si="12"/>
        <v>0</v>
      </c>
      <c r="H46" s="64">
        <f t="shared" si="13"/>
        <v>0</v>
      </c>
      <c r="I46" s="64">
        <f t="shared" si="14"/>
        <v>0</v>
      </c>
      <c r="J46" s="65">
        <f t="shared" si="15"/>
        <v>0</v>
      </c>
      <c r="K46" s="66" t="str">
        <f t="shared" si="10"/>
        <v>BRAK MOŻLIWOŚCI ZASTOSOWANIA SYSTEMU. Skontaktuj się z AFFS.</v>
      </c>
      <c r="L46" s="1"/>
      <c r="M46" s="1"/>
      <c r="N46" s="1"/>
      <c r="O46" s="1"/>
    </row>
    <row r="47" spans="2:22" customFormat="1" x14ac:dyDescent="0.3">
      <c r="B47" s="30">
        <v>8</v>
      </c>
      <c r="C47" s="11" t="str">
        <f>C21</f>
        <v>xxxxx</v>
      </c>
      <c r="D47" s="7" t="str">
        <f>D21</f>
        <v>xxxxx</v>
      </c>
      <c r="E47" s="7">
        <f>IF(AND(I21=1,L21="OK")*AND(Q21="OK",V21="OK"),1,0)+IF(AND(I21=2,L21="OK")*AND(Q21="OK",V21="OK"),2,0)+IF(AND(I21=3,L21="OK")*AND(Q21="OK",V21="OK"),3,0)+IF(AND(I21=4,L21="OK")*AND(Q21="OK",V21="OK"),4,0)+IF(AND(I21=6,L21="OK")*AND(Q21="OK",V21="OK"),6,0)</f>
        <v>0</v>
      </c>
      <c r="F47" s="64">
        <f t="shared" si="11"/>
        <v>0</v>
      </c>
      <c r="G47" s="64">
        <f t="shared" si="12"/>
        <v>0</v>
      </c>
      <c r="H47" s="64">
        <f t="shared" si="13"/>
        <v>0</v>
      </c>
      <c r="I47" s="64">
        <f t="shared" si="14"/>
        <v>0</v>
      </c>
      <c r="J47" s="65">
        <f t="shared" si="15"/>
        <v>0</v>
      </c>
      <c r="K47" s="66" t="str">
        <f t="shared" si="10"/>
        <v>BRAK MOŻLIWOŚCI ZASTOSOWANIA SYSTEMU. Skontaktuj się z AFFS.</v>
      </c>
      <c r="L47" s="1"/>
      <c r="M47" s="1"/>
      <c r="N47" s="1"/>
      <c r="O47" s="1"/>
    </row>
    <row r="48" spans="2:22" customFormat="1" x14ac:dyDescent="0.3">
      <c r="B48" s="30">
        <v>9</v>
      </c>
      <c r="C48" s="11" t="str">
        <f>C22</f>
        <v>xxxxx</v>
      </c>
      <c r="D48" s="7" t="str">
        <f>D22</f>
        <v>xxxxx</v>
      </c>
      <c r="E48" s="7">
        <f>IF(AND(I22=1,L22="OK")*AND(Q22="OK",V22="OK"),1,0)+IF(AND(I22=2,L22="OK")*AND(Q22="OK",V22="OK"),2,0)+IF(AND(I22=3,L22="OK")*AND(Q22="OK",V22="OK"),3,0)+IF(AND(I22=4,L22="OK")*AND(Q22="OK",V22="OK"),4,0)+IF(AND(I22=6,L22="OK")*AND(Q22="OK",V22="OK"),6,0)</f>
        <v>0</v>
      </c>
      <c r="F48" s="64">
        <f t="shared" si="11"/>
        <v>0</v>
      </c>
      <c r="G48" s="64">
        <f t="shared" si="12"/>
        <v>0</v>
      </c>
      <c r="H48" s="64">
        <f t="shared" si="13"/>
        <v>0</v>
      </c>
      <c r="I48" s="64">
        <f t="shared" si="14"/>
        <v>0</v>
      </c>
      <c r="J48" s="65">
        <f t="shared" si="15"/>
        <v>0</v>
      </c>
      <c r="K48" s="66" t="str">
        <f t="shared" si="10"/>
        <v>BRAK MOŻLIWOŚCI ZASTOSOWANIA SYSTEMU. Skontaktuj się z AFFS.</v>
      </c>
      <c r="L48" s="1"/>
      <c r="M48" s="1"/>
      <c r="N48" s="1"/>
      <c r="O48" s="1"/>
    </row>
    <row r="49" spans="2:15" customFormat="1" ht="15" thickBot="1" x14ac:dyDescent="0.35">
      <c r="B49" s="31">
        <v>10</v>
      </c>
      <c r="C49" s="67" t="str">
        <f>C23</f>
        <v>xxxxx</v>
      </c>
      <c r="D49" s="68" t="str">
        <f>D23</f>
        <v>xxxxx</v>
      </c>
      <c r="E49" s="68">
        <f>IF(AND(I23=1,L23="OK")*AND(Q23="OK",V23="OK"),1,0)+IF(AND(I23=2,L23="OK")*AND(Q23="OK",V23="OK"),2,0)+IF(AND(I23=3,L23="OK")*AND(Q23="OK",V23="OK"),3,0)+IF(AND(I23=4,L23="OK")*AND(Q23="OK",V23="OK"),4,0)+IF(AND(I23=6,L23="OK")*AND(Q23="OK",V23="OK"),6,0)</f>
        <v>0</v>
      </c>
      <c r="F49" s="69">
        <f t="shared" si="11"/>
        <v>0</v>
      </c>
      <c r="G49" s="69">
        <f t="shared" si="12"/>
        <v>0</v>
      </c>
      <c r="H49" s="69">
        <f t="shared" si="13"/>
        <v>0</v>
      </c>
      <c r="I49" s="69">
        <f t="shared" si="14"/>
        <v>0</v>
      </c>
      <c r="J49" s="70">
        <f t="shared" si="15"/>
        <v>0</v>
      </c>
      <c r="K49" s="66" t="str">
        <f t="shared" si="10"/>
        <v>BRAK MOŻLIWOŚCI ZASTOSOWANIA SYSTEMU. Skontaktuj się z AFFS.</v>
      </c>
      <c r="L49" s="1"/>
      <c r="M49" s="1"/>
      <c r="N49" s="1"/>
      <c r="O49" s="1"/>
    </row>
    <row r="50" spans="2:15" customFormat="1" ht="15" thickBot="1" x14ac:dyDescent="0.35">
      <c r="B50" s="36" t="s">
        <v>44</v>
      </c>
      <c r="C50" s="71"/>
      <c r="D50" s="71"/>
      <c r="E50" s="72"/>
      <c r="F50" s="32">
        <f>SUM(F40:F49)</f>
        <v>0</v>
      </c>
      <c r="G50" s="32">
        <f t="shared" ref="G50:J50" si="16">SUM(G40:G49)</f>
        <v>0</v>
      </c>
      <c r="H50" s="32">
        <f t="shared" si="16"/>
        <v>0</v>
      </c>
      <c r="I50" s="32">
        <f t="shared" si="16"/>
        <v>0</v>
      </c>
      <c r="J50" s="32">
        <f t="shared" si="16"/>
        <v>0</v>
      </c>
    </row>
    <row r="51" spans="2:15" customFormat="1" x14ac:dyDescent="0.3"/>
    <row r="52" spans="2:15" customFormat="1" ht="15" thickBot="1" x14ac:dyDescent="0.35"/>
    <row r="53" spans="2:15" customFormat="1" x14ac:dyDescent="0.3">
      <c r="B53" s="97" t="s">
        <v>64</v>
      </c>
      <c r="C53" s="121"/>
      <c r="D53" s="121"/>
      <c r="E53" s="121"/>
      <c r="F53" s="121"/>
      <c r="G53" s="118"/>
      <c r="H53" s="118"/>
      <c r="I53" s="118"/>
      <c r="J53" s="119"/>
    </row>
    <row r="54" spans="2:15" customFormat="1" x14ac:dyDescent="0.3">
      <c r="B54" s="121" t="s">
        <v>59</v>
      </c>
      <c r="C54" s="121"/>
      <c r="D54" s="121"/>
      <c r="E54" s="121"/>
      <c r="F54" s="121"/>
      <c r="G54" s="121"/>
      <c r="H54" s="121"/>
      <c r="I54" s="121"/>
      <c r="J54" s="122"/>
    </row>
    <row r="55" spans="2:15" customFormat="1" x14ac:dyDescent="0.3">
      <c r="B55" s="121" t="s">
        <v>58</v>
      </c>
      <c r="C55" s="121"/>
      <c r="D55" s="121"/>
      <c r="E55" s="121"/>
      <c r="F55" s="121"/>
      <c r="G55" s="121"/>
      <c r="H55" s="121"/>
      <c r="I55" s="121"/>
      <c r="J55" s="122"/>
    </row>
    <row r="56" spans="2:15" customFormat="1" x14ac:dyDescent="0.3">
      <c r="B56" s="121" t="s">
        <v>76</v>
      </c>
      <c r="C56" s="121"/>
      <c r="D56" s="121"/>
      <c r="E56" s="121"/>
      <c r="F56" s="121"/>
      <c r="G56" s="121"/>
      <c r="H56" s="121"/>
      <c r="I56" s="121"/>
      <c r="J56" s="122"/>
    </row>
    <row r="57" spans="2:15" customFormat="1" x14ac:dyDescent="0.3">
      <c r="B57" s="120" t="s">
        <v>75</v>
      </c>
      <c r="C57" s="121"/>
      <c r="D57" s="121"/>
      <c r="E57" s="121"/>
      <c r="F57" s="121"/>
      <c r="G57" s="121"/>
      <c r="H57" s="121"/>
      <c r="I57" s="121"/>
      <c r="J57" s="122"/>
    </row>
    <row r="58" spans="2:15" customFormat="1" x14ac:dyDescent="0.3">
      <c r="B58" s="120"/>
      <c r="C58" s="121"/>
      <c r="D58" s="121"/>
      <c r="E58" s="121"/>
      <c r="F58" s="121"/>
      <c r="G58" s="121"/>
      <c r="H58" s="121"/>
      <c r="I58" s="121"/>
      <c r="J58" s="122"/>
    </row>
    <row r="59" spans="2:15" customFormat="1" x14ac:dyDescent="0.3">
      <c r="B59" s="120" t="s">
        <v>60</v>
      </c>
      <c r="C59" s="121"/>
      <c r="D59" s="121"/>
      <c r="E59" s="121"/>
      <c r="F59" s="121"/>
      <c r="G59" s="121"/>
      <c r="H59" s="121"/>
      <c r="I59" s="121"/>
      <c r="J59" s="122"/>
    </row>
    <row r="60" spans="2:15" customFormat="1" x14ac:dyDescent="0.3">
      <c r="B60" s="120" t="s">
        <v>65</v>
      </c>
      <c r="C60" s="121"/>
      <c r="D60" s="121"/>
      <c r="E60" s="125" t="s">
        <v>62</v>
      </c>
      <c r="F60" s="121"/>
      <c r="G60" s="121"/>
      <c r="H60" s="121"/>
      <c r="I60" s="121"/>
      <c r="J60" s="122"/>
    </row>
    <row r="61" spans="2:15" customFormat="1" x14ac:dyDescent="0.3">
      <c r="B61" s="120"/>
      <c r="C61" s="121"/>
      <c r="D61" s="121"/>
      <c r="E61" s="126" t="s">
        <v>63</v>
      </c>
      <c r="F61" s="121"/>
      <c r="G61" s="121"/>
      <c r="H61" s="121"/>
      <c r="I61" s="121"/>
      <c r="J61" s="122"/>
    </row>
    <row r="62" spans="2:15" customFormat="1" ht="15" thickBot="1" x14ac:dyDescent="0.35">
      <c r="B62" s="120"/>
      <c r="C62" s="121"/>
      <c r="D62" s="121"/>
      <c r="E62" s="127" t="s">
        <v>66</v>
      </c>
      <c r="F62" s="121"/>
      <c r="G62" s="123"/>
      <c r="H62" s="123"/>
      <c r="I62" s="123"/>
      <c r="J62" s="124"/>
    </row>
    <row r="63" spans="2:15" customFormat="1" x14ac:dyDescent="0.3">
      <c r="D63" s="117"/>
    </row>
    <row r="64" spans="2:15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</sheetData>
  <sheetProtection algorithmName="SHA-512" hashValue="y9i2zDXOr59oJyE8RG7NA9gl65jGH6144Ixf+SLUONzMUJSPpDCyiZ67kJtEDBPIZaWTEG+rAzxg2AwzzsMvnw==" saltValue="8WKvjVeDfK5gIaZloSofqw==" spinCount="100000" sheet="1" objects="1" scenarios="1"/>
  <mergeCells count="1">
    <mergeCell ref="B11:D11"/>
  </mergeCells>
  <phoneticPr fontId="6" type="noConversion"/>
  <hyperlinks>
    <hyperlink ref="E60" r:id="rId1" xr:uid="{97C93F87-99CD-45C0-AE88-27142BEF27F8}"/>
    <hyperlink ref="E62" r:id="rId2" xr:uid="{15FDAC9D-6CD0-4DD6-B9B5-0CD7311847B9}"/>
  </hyperlinks>
  <pageMargins left="0.70866141732283472" right="0.70866141732283472" top="0.55118110236220474" bottom="0.55118110236220474" header="0.31496062992125984" footer="0.31496062992125984"/>
  <pageSetup scale="46" orientation="landscape" r:id="rId3"/>
  <headerFooter>
    <oddHeader>&amp;C&amp;F</oddHeader>
    <oddFooter>&amp;L&amp;D&amp;R&amp;P/&amp;N</oddFooter>
  </headerFooter>
  <ignoredErrors>
    <ignoredError sqref="C40:C49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D94D-2429-42AC-A9BA-F38D43A055D8}">
  <sheetPr codeName="Arkusz2">
    <pageSetUpPr fitToPage="1"/>
  </sheetPr>
  <dimension ref="A1:W104"/>
  <sheetViews>
    <sheetView topLeftCell="A19" zoomScale="84" zoomScaleNormal="84" workbookViewId="0">
      <selection activeCell="E21" sqref="E21"/>
    </sheetView>
  </sheetViews>
  <sheetFormatPr defaultColWidth="8.88671875" defaultRowHeight="14.4" x14ac:dyDescent="0.3"/>
  <cols>
    <col min="1" max="1" width="4" customWidth="1"/>
    <col min="2" max="2" width="12.44140625" customWidth="1"/>
    <col min="3" max="3" width="16.88671875" style="17" customWidth="1"/>
    <col min="4" max="5" width="10.6640625" style="17" customWidth="1"/>
    <col min="6" max="8" width="8.88671875" style="17"/>
    <col min="9" max="9" width="10.5546875" style="17" customWidth="1"/>
    <col min="10" max="10" width="10.44140625" style="17" customWidth="1"/>
    <col min="11" max="11" width="12.88671875" style="17" customWidth="1"/>
    <col min="12" max="12" width="14.88671875" style="17" customWidth="1"/>
    <col min="13" max="14" width="8.88671875" style="17"/>
    <col min="15" max="15" width="8.44140625" style="17" customWidth="1"/>
    <col min="16" max="16" width="10.33203125" style="17" customWidth="1"/>
    <col min="17" max="17" width="14" style="17" customWidth="1"/>
    <col min="18" max="18" width="10" style="17" customWidth="1"/>
    <col min="19" max="19" width="9.88671875" style="17" customWidth="1"/>
    <col min="20" max="20" width="10.109375" style="17" customWidth="1"/>
    <col min="21" max="21" width="13.44140625" style="17" customWidth="1"/>
    <col min="22" max="22" width="14" style="17" customWidth="1"/>
    <col min="23" max="16384" width="8.88671875" style="17"/>
  </cols>
  <sheetData>
    <row r="1" spans="2:23" ht="21.6" thickBot="1" x14ac:dyDescent="0.45">
      <c r="C1"/>
      <c r="D1"/>
      <c r="E1"/>
      <c r="F1"/>
      <c r="G1"/>
      <c r="H1"/>
      <c r="I1"/>
      <c r="J1" s="116" t="s">
        <v>61</v>
      </c>
      <c r="K1"/>
      <c r="L1"/>
      <c r="M1"/>
      <c r="N1"/>
      <c r="O1"/>
      <c r="P1"/>
      <c r="Q1"/>
      <c r="R1"/>
      <c r="S1"/>
      <c r="T1"/>
      <c r="U1"/>
      <c r="V1"/>
      <c r="W1"/>
    </row>
    <row r="2" spans="2:23" ht="24" thickBot="1" x14ac:dyDescent="0.5">
      <c r="B2" s="25" t="s">
        <v>0</v>
      </c>
      <c r="C2" s="105" t="str">
        <f>'Informacje podstawowe'!D13</f>
        <v>1xxxx.2024</v>
      </c>
      <c r="D2" s="2"/>
      <c r="E2"/>
      <c r="F2"/>
      <c r="G2"/>
      <c r="H2"/>
      <c r="I2"/>
      <c r="J2"/>
      <c r="K2" s="73" t="s">
        <v>49</v>
      </c>
      <c r="L2"/>
      <c r="M2"/>
      <c r="N2"/>
      <c r="O2"/>
      <c r="P2"/>
      <c r="Q2"/>
      <c r="R2"/>
      <c r="S2"/>
      <c r="T2"/>
      <c r="U2"/>
      <c r="V2"/>
      <c r="W2"/>
    </row>
    <row r="3" spans="2:23" ht="16.8" customHeight="1" thickBot="1" x14ac:dyDescent="0.5">
      <c r="B3" s="1"/>
      <c r="C3" s="1"/>
      <c r="D3" s="2"/>
      <c r="E3"/>
      <c r="F3"/>
      <c r="G3"/>
      <c r="H3"/>
      <c r="I3" s="73"/>
      <c r="J3"/>
      <c r="K3" s="77" t="s">
        <v>40</v>
      </c>
      <c r="L3" s="78"/>
      <c r="M3"/>
      <c r="N3"/>
      <c r="O3"/>
      <c r="P3"/>
      <c r="Q3"/>
      <c r="R3"/>
      <c r="S3"/>
      <c r="T3"/>
      <c r="U3"/>
      <c r="V3"/>
      <c r="W3"/>
    </row>
    <row r="4" spans="2:23" ht="31.2" thickBot="1" x14ac:dyDescent="0.5">
      <c r="B4" s="25" t="s">
        <v>1</v>
      </c>
      <c r="C4" s="108" t="str">
        <f>'Informacje podstawowe'!D15</f>
        <v>1xxxx</v>
      </c>
      <c r="D4" s="15"/>
      <c r="E4" s="15"/>
      <c r="F4" s="16"/>
      <c r="G4"/>
      <c r="H4"/>
      <c r="I4" s="73"/>
      <c r="J4" s="73"/>
      <c r="K4" s="73"/>
      <c r="L4" s="73"/>
      <c r="M4"/>
      <c r="N4"/>
      <c r="O4"/>
      <c r="P4"/>
      <c r="Q4"/>
      <c r="R4"/>
      <c r="S4"/>
      <c r="T4"/>
      <c r="U4"/>
      <c r="V4"/>
      <c r="W4"/>
    </row>
    <row r="5" spans="2:23" ht="24" thickBot="1" x14ac:dyDescent="0.5">
      <c r="B5" s="25" t="s">
        <v>42</v>
      </c>
      <c r="C5" s="108" t="str">
        <f>'Informacje podstawowe'!D16</f>
        <v>1xxxx</v>
      </c>
      <c r="D5" s="15"/>
      <c r="E5" s="15"/>
      <c r="F5" s="16"/>
      <c r="G5"/>
      <c r="H5"/>
      <c r="I5" s="73"/>
      <c r="J5" s="73"/>
      <c r="K5" s="73"/>
      <c r="L5" s="73"/>
      <c r="M5"/>
      <c r="N5"/>
      <c r="O5"/>
      <c r="P5"/>
      <c r="Q5"/>
      <c r="R5"/>
      <c r="S5"/>
      <c r="T5"/>
      <c r="U5"/>
      <c r="V5"/>
      <c r="W5"/>
    </row>
    <row r="6" spans="2:23" customFormat="1" x14ac:dyDescent="0.3">
      <c r="B6" s="1"/>
      <c r="D6" s="2"/>
    </row>
    <row r="7" spans="2:23" customFormat="1" ht="15" thickBot="1" x14ac:dyDescent="0.35">
      <c r="B7" s="1"/>
      <c r="C7" s="1"/>
      <c r="D7" s="2"/>
    </row>
    <row r="8" spans="2:23" customFormat="1" ht="28.2" customHeight="1" thickBot="1" x14ac:dyDescent="0.35">
      <c r="B8" s="27" t="s">
        <v>43</v>
      </c>
      <c r="C8" s="78" t="s">
        <v>5</v>
      </c>
      <c r="D8" s="2"/>
    </row>
    <row r="9" spans="2:23" customFormat="1" ht="16.2" thickBot="1" x14ac:dyDescent="0.35">
      <c r="B9" s="27" t="s">
        <v>2</v>
      </c>
      <c r="C9" s="78" t="s">
        <v>4</v>
      </c>
      <c r="D9" s="2"/>
    </row>
    <row r="10" spans="2:23" customFormat="1" x14ac:dyDescent="0.3">
      <c r="B10" s="1"/>
      <c r="C10" s="1"/>
      <c r="D10" s="2"/>
    </row>
    <row r="11" spans="2:23" customFormat="1" ht="15" thickBot="1" x14ac:dyDescent="0.35">
      <c r="B11" s="132" t="s">
        <v>46</v>
      </c>
      <c r="C11" s="133"/>
      <c r="D11" s="133"/>
      <c r="F11" s="109" t="s">
        <v>57</v>
      </c>
    </row>
    <row r="12" spans="2:23" customFormat="1" ht="15" thickBot="1" x14ac:dyDescent="0.35">
      <c r="B12" s="1"/>
      <c r="C12" s="1"/>
      <c r="D12" s="107"/>
      <c r="M12" s="37"/>
      <c r="N12" s="38"/>
      <c r="O12" s="39" t="s">
        <v>27</v>
      </c>
      <c r="P12" s="40"/>
      <c r="Q12" s="41"/>
      <c r="R12" s="37"/>
      <c r="S12" s="38"/>
      <c r="T12" s="38" t="s">
        <v>28</v>
      </c>
      <c r="U12" s="40"/>
      <c r="V12" s="41"/>
    </row>
    <row r="13" spans="2:23" customFormat="1" ht="73.95" customHeight="1" thickBot="1" x14ac:dyDescent="0.35">
      <c r="B13" s="28" t="s">
        <v>19</v>
      </c>
      <c r="C13" s="42" t="s">
        <v>10</v>
      </c>
      <c r="D13" s="42" t="s">
        <v>18</v>
      </c>
      <c r="E13" s="42" t="s">
        <v>6</v>
      </c>
      <c r="F13" s="42" t="s">
        <v>7</v>
      </c>
      <c r="G13" s="43" t="s">
        <v>8</v>
      </c>
      <c r="H13" s="43" t="s">
        <v>9</v>
      </c>
      <c r="I13" s="42" t="s">
        <v>41</v>
      </c>
      <c r="J13" s="43" t="s">
        <v>14</v>
      </c>
      <c r="K13" s="43" t="s">
        <v>15</v>
      </c>
      <c r="L13" s="44" t="s">
        <v>31</v>
      </c>
      <c r="M13" s="45" t="s">
        <v>35</v>
      </c>
      <c r="N13" s="43" t="s">
        <v>34</v>
      </c>
      <c r="O13" s="44" t="s">
        <v>33</v>
      </c>
      <c r="P13" s="43" t="s">
        <v>32</v>
      </c>
      <c r="Q13" s="46" t="s">
        <v>30</v>
      </c>
      <c r="R13" s="45" t="s">
        <v>11</v>
      </c>
      <c r="S13" s="43" t="s">
        <v>12</v>
      </c>
      <c r="T13" s="46" t="s">
        <v>13</v>
      </c>
      <c r="U13" s="43" t="s">
        <v>29</v>
      </c>
      <c r="V13" s="46" t="s">
        <v>30</v>
      </c>
    </row>
    <row r="14" spans="2:23" x14ac:dyDescent="0.3">
      <c r="B14" s="29" t="str">
        <f>IF(COUNTBLANK(E14:G14)=3,"",1)</f>
        <v/>
      </c>
      <c r="C14" s="12" t="s">
        <v>38</v>
      </c>
      <c r="D14" s="19" t="s">
        <v>38</v>
      </c>
      <c r="E14" s="13"/>
      <c r="F14" s="13"/>
      <c r="G14" s="13"/>
      <c r="H14" s="74">
        <f t="shared" ref="H14:H23" si="0">E14*F14*G14</f>
        <v>0</v>
      </c>
      <c r="I14" s="60">
        <f t="shared" ref="I14" si="1">IF(AND(H14&gt;=0.01,H14&lt;=0.9),1,0)+IF(AND(H14&gt;=0.901,H14&lt;=1.9),2,0)+IF(AND(H14&gt;=1.901,H14&lt;=2.9),3,0)+IF(AND(H14&gt;=2.901,H14&lt;=3.9),4,0)+IF(AND(H14&gt;=3.901,H14&lt;=5.9),6,0)</f>
        <v>0</v>
      </c>
      <c r="J14" s="13">
        <v>0</v>
      </c>
      <c r="K14" s="74">
        <f>IF(J14=0,0,IF(I14=1,135,270))</f>
        <v>0</v>
      </c>
      <c r="L14" s="74" t="str">
        <f>IF(J14&lt;=K14,"OK","BŁĄD")</f>
        <v>OK</v>
      </c>
      <c r="M14" s="20">
        <v>0</v>
      </c>
      <c r="N14" s="20">
        <v>0</v>
      </c>
      <c r="O14" s="79">
        <f>M14*N14</f>
        <v>0</v>
      </c>
      <c r="P14" s="79">
        <f>IF(K14=0,0.005,IF(K14=135,0.025,0.05))</f>
        <v>5.0000000000000001E-3</v>
      </c>
      <c r="Q14" s="74" t="str">
        <f t="shared" ref="Q14" si="2">IF(O14&lt;=P14,"OK","BŁĄD")</f>
        <v>OK</v>
      </c>
      <c r="R14" s="13">
        <v>0</v>
      </c>
      <c r="S14" s="13">
        <v>0</v>
      </c>
      <c r="T14" s="74">
        <f>R14*S14</f>
        <v>0</v>
      </c>
      <c r="U14" s="79">
        <f>IF(K14=0,0.005,IF(K14=135,0.025,0.05))</f>
        <v>5.0000000000000001E-3</v>
      </c>
      <c r="V14" s="82" t="str">
        <f>IF(T14&lt;U14,"OK","BŁĄD")</f>
        <v>OK</v>
      </c>
    </row>
    <row r="15" spans="2:23" x14ac:dyDescent="0.3">
      <c r="B15" s="86" t="str">
        <f>IF(COUNTBLANK(E15:G15)=3,"",1+MAX($B$14:B14))</f>
        <v/>
      </c>
      <c r="C15" s="5" t="s">
        <v>38</v>
      </c>
      <c r="D15" s="21" t="s">
        <v>38</v>
      </c>
      <c r="E15" s="8"/>
      <c r="F15" s="8"/>
      <c r="G15" s="8"/>
      <c r="H15" s="75">
        <f t="shared" si="0"/>
        <v>0</v>
      </c>
      <c r="I15" s="7">
        <f t="shared" ref="I15:I23" si="3">IF(AND(H15&gt;=0.01,H15&lt;=0.9),1,0)+IF(AND(H15&gt;=0.901,H15&lt;=1.9),2,0)+IF(AND(H15&gt;=1.901,H15&lt;=2.9),3,0)+IF(AND(H15&gt;=2.901,H15&lt;=3.9),4,0)+IF(AND(H15&gt;=3.901,H15&lt;=6),6,0)</f>
        <v>0</v>
      </c>
      <c r="J15" s="3">
        <v>0</v>
      </c>
      <c r="K15" s="75">
        <f t="shared" ref="K15:K23" si="4">IF(J15=0,0,IF(I15=1,135,270))</f>
        <v>0</v>
      </c>
      <c r="L15" s="75" t="str">
        <f t="shared" ref="L15:L23" si="5">IF(J15&lt;=K15,"OK","BŁĄD")</f>
        <v>OK</v>
      </c>
      <c r="M15" s="22">
        <v>0</v>
      </c>
      <c r="N15" s="22">
        <v>0</v>
      </c>
      <c r="O15" s="80">
        <f t="shared" ref="O15:O23" si="6">M15*N15</f>
        <v>0</v>
      </c>
      <c r="P15" s="80">
        <f t="shared" ref="P15:P23" si="7">IF(K15=0,0.005,IF(K15=135,0.025,0.05))</f>
        <v>5.0000000000000001E-3</v>
      </c>
      <c r="Q15" s="75" t="str">
        <f t="shared" ref="Q15:Q23" si="8">IF(O15&lt;=P15,"OK","BŁĄD")</f>
        <v>OK</v>
      </c>
      <c r="R15" s="3">
        <v>0</v>
      </c>
      <c r="S15" s="3">
        <v>0</v>
      </c>
      <c r="T15" s="75">
        <f t="shared" ref="T15:T23" si="9">R15*S15</f>
        <v>0</v>
      </c>
      <c r="U15" s="80">
        <f t="shared" ref="U15:U23" si="10">IF(K15=0,0.005,IF(K15=135,0.025,0.05))</f>
        <v>5.0000000000000001E-3</v>
      </c>
      <c r="V15" s="83" t="str">
        <f t="shared" ref="V15:V23" si="11">IF(T15&lt;U15,"OK","BŁĄD")</f>
        <v>OK</v>
      </c>
    </row>
    <row r="16" spans="2:23" x14ac:dyDescent="0.3">
      <c r="B16" s="86" t="str">
        <f>IF(COUNTBLANK(E16:G16)=3,"",1+MAX($B$14:B15))</f>
        <v/>
      </c>
      <c r="C16" s="5" t="s">
        <v>38</v>
      </c>
      <c r="D16" s="21" t="s">
        <v>38</v>
      </c>
      <c r="E16" s="3"/>
      <c r="F16" s="3"/>
      <c r="G16" s="3"/>
      <c r="H16" s="75">
        <f t="shared" si="0"/>
        <v>0</v>
      </c>
      <c r="I16" s="7">
        <f t="shared" si="3"/>
        <v>0</v>
      </c>
      <c r="J16" s="3">
        <v>0</v>
      </c>
      <c r="K16" s="75">
        <f t="shared" si="4"/>
        <v>0</v>
      </c>
      <c r="L16" s="75" t="str">
        <f t="shared" si="5"/>
        <v>OK</v>
      </c>
      <c r="M16" s="22">
        <v>0</v>
      </c>
      <c r="N16" s="22">
        <v>0</v>
      </c>
      <c r="O16" s="80">
        <f t="shared" si="6"/>
        <v>0</v>
      </c>
      <c r="P16" s="80">
        <f t="shared" si="7"/>
        <v>5.0000000000000001E-3</v>
      </c>
      <c r="Q16" s="75" t="str">
        <f t="shared" si="8"/>
        <v>OK</v>
      </c>
      <c r="R16" s="3">
        <v>0</v>
      </c>
      <c r="S16" s="3">
        <v>0</v>
      </c>
      <c r="T16" s="75">
        <f t="shared" si="9"/>
        <v>0</v>
      </c>
      <c r="U16" s="80">
        <f t="shared" si="10"/>
        <v>5.0000000000000001E-3</v>
      </c>
      <c r="V16" s="83" t="str">
        <f t="shared" si="11"/>
        <v>OK</v>
      </c>
    </row>
    <row r="17" spans="2:22" x14ac:dyDescent="0.3">
      <c r="B17" s="86" t="str">
        <f>IF(COUNTBLANK(E17:G17)=3,"",1+MAX($B$14:B16))</f>
        <v/>
      </c>
      <c r="C17" s="5" t="s">
        <v>38</v>
      </c>
      <c r="D17" s="21" t="s">
        <v>38</v>
      </c>
      <c r="E17" s="3"/>
      <c r="F17" s="3"/>
      <c r="G17" s="3"/>
      <c r="H17" s="75">
        <f t="shared" si="0"/>
        <v>0</v>
      </c>
      <c r="I17" s="7">
        <f t="shared" si="3"/>
        <v>0</v>
      </c>
      <c r="J17" s="3">
        <v>0</v>
      </c>
      <c r="K17" s="75">
        <f t="shared" si="4"/>
        <v>0</v>
      </c>
      <c r="L17" s="75" t="str">
        <f t="shared" si="5"/>
        <v>OK</v>
      </c>
      <c r="M17" s="22">
        <v>0</v>
      </c>
      <c r="N17" s="22">
        <v>0</v>
      </c>
      <c r="O17" s="80">
        <f t="shared" si="6"/>
        <v>0</v>
      </c>
      <c r="P17" s="80">
        <f t="shared" si="7"/>
        <v>5.0000000000000001E-3</v>
      </c>
      <c r="Q17" s="75" t="str">
        <f t="shared" si="8"/>
        <v>OK</v>
      </c>
      <c r="R17" s="3">
        <v>0</v>
      </c>
      <c r="S17" s="3">
        <v>0</v>
      </c>
      <c r="T17" s="75">
        <f t="shared" si="9"/>
        <v>0</v>
      </c>
      <c r="U17" s="80">
        <f t="shared" si="10"/>
        <v>5.0000000000000001E-3</v>
      </c>
      <c r="V17" s="83" t="str">
        <f t="shared" si="11"/>
        <v>OK</v>
      </c>
    </row>
    <row r="18" spans="2:22" x14ac:dyDescent="0.3">
      <c r="B18" s="86" t="str">
        <f>IF(COUNTBLANK(E18:G18)=3,"",1+MAX($B$14:B17))</f>
        <v/>
      </c>
      <c r="C18" s="5" t="s">
        <v>38</v>
      </c>
      <c r="D18" s="21" t="s">
        <v>38</v>
      </c>
      <c r="E18" s="8"/>
      <c r="F18" s="8"/>
      <c r="G18" s="8"/>
      <c r="H18" s="75">
        <f t="shared" si="0"/>
        <v>0</v>
      </c>
      <c r="I18" s="7">
        <f t="shared" si="3"/>
        <v>0</v>
      </c>
      <c r="J18" s="3">
        <v>0</v>
      </c>
      <c r="K18" s="75">
        <f t="shared" si="4"/>
        <v>0</v>
      </c>
      <c r="L18" s="75" t="str">
        <f t="shared" si="5"/>
        <v>OK</v>
      </c>
      <c r="M18" s="22">
        <v>0</v>
      </c>
      <c r="N18" s="22">
        <v>0</v>
      </c>
      <c r="O18" s="80">
        <f t="shared" si="6"/>
        <v>0</v>
      </c>
      <c r="P18" s="80">
        <f t="shared" si="7"/>
        <v>5.0000000000000001E-3</v>
      </c>
      <c r="Q18" s="75" t="str">
        <f t="shared" si="8"/>
        <v>OK</v>
      </c>
      <c r="R18" s="3">
        <v>0</v>
      </c>
      <c r="S18" s="3">
        <v>0</v>
      </c>
      <c r="T18" s="75">
        <f t="shared" si="9"/>
        <v>0</v>
      </c>
      <c r="U18" s="80">
        <f t="shared" si="10"/>
        <v>5.0000000000000001E-3</v>
      </c>
      <c r="V18" s="83" t="str">
        <f t="shared" si="11"/>
        <v>OK</v>
      </c>
    </row>
    <row r="19" spans="2:22" x14ac:dyDescent="0.3">
      <c r="B19" s="86" t="str">
        <f>IF(COUNTBLANK(E19:G19)=3,"",1+MAX($B$14:B18))</f>
        <v/>
      </c>
      <c r="C19" s="5" t="s">
        <v>38</v>
      </c>
      <c r="D19" s="21" t="s">
        <v>38</v>
      </c>
      <c r="E19" s="3"/>
      <c r="F19" s="3"/>
      <c r="G19" s="3"/>
      <c r="H19" s="75">
        <f t="shared" si="0"/>
        <v>0</v>
      </c>
      <c r="I19" s="7">
        <f t="shared" si="3"/>
        <v>0</v>
      </c>
      <c r="J19" s="3">
        <v>0</v>
      </c>
      <c r="K19" s="75">
        <f t="shared" si="4"/>
        <v>0</v>
      </c>
      <c r="L19" s="75" t="str">
        <f t="shared" si="5"/>
        <v>OK</v>
      </c>
      <c r="M19" s="22">
        <v>0</v>
      </c>
      <c r="N19" s="22">
        <v>0</v>
      </c>
      <c r="O19" s="80">
        <f t="shared" si="6"/>
        <v>0</v>
      </c>
      <c r="P19" s="80">
        <f t="shared" si="7"/>
        <v>5.0000000000000001E-3</v>
      </c>
      <c r="Q19" s="75" t="str">
        <f t="shared" si="8"/>
        <v>OK</v>
      </c>
      <c r="R19" s="3">
        <v>0</v>
      </c>
      <c r="S19" s="3">
        <v>0</v>
      </c>
      <c r="T19" s="75">
        <f t="shared" si="9"/>
        <v>0</v>
      </c>
      <c r="U19" s="80">
        <f t="shared" si="10"/>
        <v>5.0000000000000001E-3</v>
      </c>
      <c r="V19" s="83" t="str">
        <f t="shared" si="11"/>
        <v>OK</v>
      </c>
    </row>
    <row r="20" spans="2:22" x14ac:dyDescent="0.3">
      <c r="B20" s="86" t="str">
        <f>IF(COUNTBLANK(E20:G20)=3,"",1+MAX($B$14:B19))</f>
        <v/>
      </c>
      <c r="C20" s="5" t="s">
        <v>38</v>
      </c>
      <c r="D20" s="21" t="s">
        <v>38</v>
      </c>
      <c r="E20" s="3"/>
      <c r="F20" s="3"/>
      <c r="G20" s="3"/>
      <c r="H20" s="75">
        <f t="shared" si="0"/>
        <v>0</v>
      </c>
      <c r="I20" s="7">
        <f t="shared" si="3"/>
        <v>0</v>
      </c>
      <c r="J20" s="3">
        <v>0</v>
      </c>
      <c r="K20" s="75">
        <f t="shared" si="4"/>
        <v>0</v>
      </c>
      <c r="L20" s="75" t="str">
        <f t="shared" si="5"/>
        <v>OK</v>
      </c>
      <c r="M20" s="22">
        <v>0</v>
      </c>
      <c r="N20" s="22">
        <v>0</v>
      </c>
      <c r="O20" s="80">
        <f t="shared" si="6"/>
        <v>0</v>
      </c>
      <c r="P20" s="80">
        <f t="shared" si="7"/>
        <v>5.0000000000000001E-3</v>
      </c>
      <c r="Q20" s="75" t="str">
        <f t="shared" si="8"/>
        <v>OK</v>
      </c>
      <c r="R20" s="3">
        <v>0</v>
      </c>
      <c r="S20" s="3">
        <v>0</v>
      </c>
      <c r="T20" s="75">
        <f t="shared" si="9"/>
        <v>0</v>
      </c>
      <c r="U20" s="80">
        <f t="shared" si="10"/>
        <v>5.0000000000000001E-3</v>
      </c>
      <c r="V20" s="83" t="str">
        <f t="shared" si="11"/>
        <v>OK</v>
      </c>
    </row>
    <row r="21" spans="2:22" x14ac:dyDescent="0.3">
      <c r="B21" s="86" t="str">
        <f>IF(COUNTBLANK(E21:G21)=3,"",1+MAX($B$14:B20))</f>
        <v/>
      </c>
      <c r="C21" s="5" t="s">
        <v>38</v>
      </c>
      <c r="D21" s="21" t="s">
        <v>38</v>
      </c>
      <c r="E21" s="3"/>
      <c r="F21" s="3"/>
      <c r="G21" s="3"/>
      <c r="H21" s="75">
        <f t="shared" si="0"/>
        <v>0</v>
      </c>
      <c r="I21" s="7">
        <f t="shared" si="3"/>
        <v>0</v>
      </c>
      <c r="J21" s="3">
        <v>0</v>
      </c>
      <c r="K21" s="75">
        <f t="shared" si="4"/>
        <v>0</v>
      </c>
      <c r="L21" s="75" t="str">
        <f t="shared" si="5"/>
        <v>OK</v>
      </c>
      <c r="M21" s="22">
        <v>0</v>
      </c>
      <c r="N21" s="22">
        <v>0</v>
      </c>
      <c r="O21" s="80">
        <f t="shared" si="6"/>
        <v>0</v>
      </c>
      <c r="P21" s="80">
        <f t="shared" si="7"/>
        <v>5.0000000000000001E-3</v>
      </c>
      <c r="Q21" s="75" t="str">
        <f t="shared" si="8"/>
        <v>OK</v>
      </c>
      <c r="R21" s="3">
        <v>0</v>
      </c>
      <c r="S21" s="3">
        <v>0</v>
      </c>
      <c r="T21" s="75">
        <f t="shared" si="9"/>
        <v>0</v>
      </c>
      <c r="U21" s="80">
        <f t="shared" si="10"/>
        <v>5.0000000000000001E-3</v>
      </c>
      <c r="V21" s="83" t="str">
        <f t="shared" si="11"/>
        <v>OK</v>
      </c>
    </row>
    <row r="22" spans="2:22" x14ac:dyDescent="0.3">
      <c r="B22" s="86" t="str">
        <f>IF(COUNTBLANK(E22:G22)=3,"",1+MAX($B$14:B21))</f>
        <v/>
      </c>
      <c r="C22" s="5" t="s">
        <v>38</v>
      </c>
      <c r="D22" s="21" t="s">
        <v>38</v>
      </c>
      <c r="E22" s="3"/>
      <c r="F22" s="3"/>
      <c r="G22" s="3"/>
      <c r="H22" s="75">
        <f t="shared" si="0"/>
        <v>0</v>
      </c>
      <c r="I22" s="7">
        <f t="shared" si="3"/>
        <v>0</v>
      </c>
      <c r="J22" s="3">
        <v>0</v>
      </c>
      <c r="K22" s="75">
        <f t="shared" si="4"/>
        <v>0</v>
      </c>
      <c r="L22" s="75" t="str">
        <f t="shared" si="5"/>
        <v>OK</v>
      </c>
      <c r="M22" s="22">
        <v>0</v>
      </c>
      <c r="N22" s="22">
        <v>0</v>
      </c>
      <c r="O22" s="80">
        <f t="shared" si="6"/>
        <v>0</v>
      </c>
      <c r="P22" s="80">
        <f t="shared" si="7"/>
        <v>5.0000000000000001E-3</v>
      </c>
      <c r="Q22" s="75" t="str">
        <f t="shared" si="8"/>
        <v>OK</v>
      </c>
      <c r="R22" s="3">
        <v>0</v>
      </c>
      <c r="S22" s="3">
        <v>0</v>
      </c>
      <c r="T22" s="75">
        <f t="shared" si="9"/>
        <v>0</v>
      </c>
      <c r="U22" s="80">
        <f t="shared" si="10"/>
        <v>5.0000000000000001E-3</v>
      </c>
      <c r="V22" s="83" t="str">
        <f t="shared" si="11"/>
        <v>OK</v>
      </c>
    </row>
    <row r="23" spans="2:22" ht="13.95" customHeight="1" thickBot="1" x14ac:dyDescent="0.35">
      <c r="B23" s="87" t="str">
        <f>IF(COUNTBLANK(E23:G23)=3,"",1+MAX($B$14:B22))</f>
        <v/>
      </c>
      <c r="C23" s="6" t="s">
        <v>38</v>
      </c>
      <c r="D23" s="23" t="s">
        <v>38</v>
      </c>
      <c r="E23" s="4"/>
      <c r="F23" s="4"/>
      <c r="G23" s="4"/>
      <c r="H23" s="76">
        <f t="shared" si="0"/>
        <v>0</v>
      </c>
      <c r="I23" s="68">
        <f t="shared" si="3"/>
        <v>0</v>
      </c>
      <c r="J23" s="4">
        <v>0</v>
      </c>
      <c r="K23" s="76">
        <f t="shared" si="4"/>
        <v>0</v>
      </c>
      <c r="L23" s="76" t="str">
        <f t="shared" si="5"/>
        <v>OK</v>
      </c>
      <c r="M23" s="24">
        <v>0</v>
      </c>
      <c r="N23" s="24">
        <v>0</v>
      </c>
      <c r="O23" s="81">
        <f t="shared" si="6"/>
        <v>0</v>
      </c>
      <c r="P23" s="81">
        <f t="shared" si="7"/>
        <v>5.0000000000000001E-3</v>
      </c>
      <c r="Q23" s="76" t="str">
        <f t="shared" si="8"/>
        <v>OK</v>
      </c>
      <c r="R23" s="4">
        <v>0</v>
      </c>
      <c r="S23" s="4">
        <v>0</v>
      </c>
      <c r="T23" s="76">
        <f t="shared" si="9"/>
        <v>0</v>
      </c>
      <c r="U23" s="81">
        <f t="shared" si="10"/>
        <v>5.0000000000000001E-3</v>
      </c>
      <c r="V23" s="84" t="str">
        <f t="shared" si="11"/>
        <v>OK</v>
      </c>
    </row>
    <row r="24" spans="2:22" customFormat="1" ht="15" thickBot="1" x14ac:dyDescent="0.35">
      <c r="B24" s="32" t="e">
        <f>VLOOKUP(MAX(B14:B23),B14:B23,1,0)</f>
        <v>#N/A</v>
      </c>
      <c r="E24" s="9" t="s">
        <v>67</v>
      </c>
      <c r="F24" s="114"/>
      <c r="G24" s="10"/>
      <c r="H24" s="110">
        <f>VLOOKUP(MAX(H14:H23),H14:H23,1,0)</f>
        <v>0</v>
      </c>
      <c r="I24" s="115">
        <f>VLOOKUP(MAX(I14:I23),I14:I23,1,0)</f>
        <v>0</v>
      </c>
      <c r="J24" s="89"/>
      <c r="K24" s="89"/>
      <c r="L24" s="47" t="str" cm="1">
        <f t="array" ref="L24">IF(AND(L14:L23="ok"),"OK","BŁĄD")</f>
        <v>OK</v>
      </c>
      <c r="M24" s="89"/>
      <c r="N24" s="89"/>
      <c r="O24" s="89"/>
      <c r="P24" s="89"/>
      <c r="Q24" s="47" t="str" cm="1">
        <f t="array" ref="Q24">IF(AND(Q14:Q23="ok"),"OK","BŁĄD")</f>
        <v>OK</v>
      </c>
      <c r="R24" s="89"/>
      <c r="S24" s="89"/>
      <c r="T24" s="89"/>
      <c r="U24" s="89"/>
      <c r="V24" s="47" t="str" cm="1">
        <f t="array" ref="V24">IF(AND(V14:V23="ok"),"OK","BŁĄD")</f>
        <v>OK</v>
      </c>
    </row>
    <row r="25" spans="2:22" customFormat="1" ht="15" thickBot="1" x14ac:dyDescent="0.35">
      <c r="E25" s="9" t="s">
        <v>56</v>
      </c>
      <c r="F25" s="114"/>
      <c r="G25" s="10"/>
      <c r="H25" s="112" t="str">
        <f>IF(H24&gt;6,"BŁĄD","OK")</f>
        <v>OK</v>
      </c>
    </row>
    <row r="26" spans="2:22" customFormat="1" x14ac:dyDescent="0.3">
      <c r="Q26" s="48" t="s">
        <v>51</v>
      </c>
      <c r="T26" s="48"/>
    </row>
    <row r="27" spans="2:22" customFormat="1" x14ac:dyDescent="0.3">
      <c r="Q27" s="48" t="s">
        <v>50</v>
      </c>
      <c r="T27" s="17"/>
      <c r="U27" s="48" t="s">
        <v>54</v>
      </c>
    </row>
    <row r="28" spans="2:22" customFormat="1" ht="15.6" x14ac:dyDescent="0.3">
      <c r="B28" s="33" t="s">
        <v>16</v>
      </c>
      <c r="I28" s="48" t="s">
        <v>22</v>
      </c>
      <c r="L28" s="48" t="s">
        <v>23</v>
      </c>
      <c r="Q28" s="97" t="s">
        <v>52</v>
      </c>
      <c r="T28" s="17"/>
      <c r="U28" s="85"/>
    </row>
    <row r="29" spans="2:22" customFormat="1" x14ac:dyDescent="0.3">
      <c r="B29" s="34" t="s">
        <v>25</v>
      </c>
      <c r="Q29" s="96" t="s">
        <v>53</v>
      </c>
      <c r="R29" s="96" t="s">
        <v>53</v>
      </c>
      <c r="S29" s="96" t="s">
        <v>21</v>
      </c>
      <c r="T29" s="17"/>
      <c r="U29" s="96" t="s">
        <v>17</v>
      </c>
    </row>
    <row r="30" spans="2:22" customFormat="1" x14ac:dyDescent="0.3">
      <c r="B30" s="35" t="s">
        <v>26</v>
      </c>
      <c r="I30" s="49">
        <v>135</v>
      </c>
      <c r="J30" s="50" t="s">
        <v>17</v>
      </c>
      <c r="L30" s="49">
        <v>270</v>
      </c>
      <c r="M30" s="50" t="s">
        <v>17</v>
      </c>
      <c r="Q30" s="96">
        <v>9.1999999999999998E-2</v>
      </c>
      <c r="R30" s="96">
        <v>9.1999999999999998E-2</v>
      </c>
      <c r="S30" s="98">
        <f>Q30*R30</f>
        <v>8.4639999999999993E-3</v>
      </c>
      <c r="T30" s="17"/>
      <c r="U30" s="96">
        <v>24</v>
      </c>
    </row>
    <row r="31" spans="2:22" customFormat="1" x14ac:dyDescent="0.3">
      <c r="B31" s="35" t="s">
        <v>20</v>
      </c>
      <c r="I31" s="51">
        <v>2.5000000000000001E-2</v>
      </c>
      <c r="J31" s="52" t="s">
        <v>21</v>
      </c>
      <c r="L31" s="51">
        <v>0.05</v>
      </c>
      <c r="M31" s="52" t="s">
        <v>21</v>
      </c>
      <c r="Q31" s="96">
        <v>0.124</v>
      </c>
      <c r="R31" s="96">
        <v>0.124</v>
      </c>
      <c r="S31" s="96">
        <v>0.124</v>
      </c>
      <c r="T31" s="17"/>
      <c r="U31" s="96">
        <v>97</v>
      </c>
    </row>
    <row r="32" spans="2:22" customFormat="1" x14ac:dyDescent="0.3">
      <c r="B32" s="35" t="s">
        <v>24</v>
      </c>
      <c r="I32" s="51">
        <v>2.5000000000000001E-2</v>
      </c>
      <c r="J32" s="52" t="s">
        <v>21</v>
      </c>
      <c r="L32" s="51">
        <v>0.05</v>
      </c>
      <c r="M32" s="52" t="s">
        <v>21</v>
      </c>
      <c r="Q32" s="96">
        <v>0.17599999999999999</v>
      </c>
      <c r="R32" s="96">
        <v>0.17599999999999999</v>
      </c>
      <c r="S32" s="96">
        <v>0.17599999999999999</v>
      </c>
      <c r="T32" s="17"/>
      <c r="U32" s="96">
        <v>263</v>
      </c>
    </row>
    <row r="33" spans="2:22" customFormat="1" x14ac:dyDescent="0.3">
      <c r="B33" s="35"/>
      <c r="Q33" s="96">
        <v>0.223</v>
      </c>
      <c r="R33" s="96">
        <v>0.223</v>
      </c>
      <c r="S33" s="96">
        <v>0.223</v>
      </c>
      <c r="T33" s="17"/>
      <c r="U33" s="96">
        <v>536</v>
      </c>
    </row>
    <row r="34" spans="2:22" customFormat="1" x14ac:dyDescent="0.3">
      <c r="B34" s="34" t="s">
        <v>25</v>
      </c>
      <c r="Q34" s="96">
        <v>0.29099999999999998</v>
      </c>
      <c r="R34" s="96">
        <v>0.29099999999999998</v>
      </c>
      <c r="S34" s="96">
        <v>0.29099999999999998</v>
      </c>
      <c r="T34" s="17"/>
      <c r="U34" s="96">
        <v>1010</v>
      </c>
    </row>
    <row r="35" spans="2:22" customFormat="1" x14ac:dyDescent="0.3">
      <c r="B35" s="35" t="s">
        <v>45</v>
      </c>
      <c r="I35" s="53">
        <v>0</v>
      </c>
      <c r="J35" s="54" t="s">
        <v>17</v>
      </c>
      <c r="L35" s="53">
        <v>0</v>
      </c>
      <c r="M35" s="54" t="s">
        <v>17</v>
      </c>
    </row>
    <row r="36" spans="2:22" customFormat="1" x14ac:dyDescent="0.3">
      <c r="B36" s="35" t="s">
        <v>20</v>
      </c>
      <c r="I36" s="51">
        <v>5.0000000000000001E-3</v>
      </c>
      <c r="J36" s="52" t="s">
        <v>21</v>
      </c>
      <c r="L36" s="51">
        <v>0.01</v>
      </c>
      <c r="M36" s="52" t="s">
        <v>21</v>
      </c>
    </row>
    <row r="37" spans="2:22" customFormat="1" x14ac:dyDescent="0.3">
      <c r="B37" s="35" t="s">
        <v>24</v>
      </c>
      <c r="I37" s="51">
        <v>5.0000000000000001E-3</v>
      </c>
      <c r="J37" s="52" t="s">
        <v>21</v>
      </c>
      <c r="L37" s="51">
        <v>0.01</v>
      </c>
      <c r="M37" s="52" t="s">
        <v>21</v>
      </c>
    </row>
    <row r="38" spans="2:22" customFormat="1" ht="15" thickBot="1" x14ac:dyDescent="0.35">
      <c r="B38" s="35"/>
    </row>
    <row r="39" spans="2:22" customFormat="1" ht="80.400000000000006" customHeight="1" thickBot="1" x14ac:dyDescent="0.35">
      <c r="B39" s="88" t="s">
        <v>19</v>
      </c>
      <c r="C39" s="90" t="s">
        <v>10</v>
      </c>
      <c r="D39" s="90" t="s">
        <v>18</v>
      </c>
      <c r="E39" s="91" t="s">
        <v>37</v>
      </c>
      <c r="F39" s="55" t="s">
        <v>70</v>
      </c>
      <c r="G39" s="56" t="s">
        <v>71</v>
      </c>
      <c r="H39" s="56" t="s">
        <v>72</v>
      </c>
      <c r="I39" s="56" t="s">
        <v>73</v>
      </c>
      <c r="J39" s="57" t="s">
        <v>74</v>
      </c>
      <c r="K39" s="58" t="s">
        <v>36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customFormat="1" ht="15" thickBot="1" x14ac:dyDescent="0.35">
      <c r="B40" s="87">
        <v>1</v>
      </c>
      <c r="C40" s="92" t="str">
        <f>C14</f>
        <v>xxxxx</v>
      </c>
      <c r="D40" s="93" t="str">
        <f>D14</f>
        <v>xxxxx</v>
      </c>
      <c r="E40" s="128">
        <f>IF(AND(I24=1,L24="OK")*AND(Q24="OK",V24="OK"),1,0)+IF(AND(I24=2,L24="OK")*AND(Q24="OK",V24="OK"),2,0)+IF(AND(I24=3,L24="OK")*AND(Q24="OK",V24="OK"),3,0)+IF(AND(I24=4,L24="OK")*AND(Q24="OK",V24="OK"),4,0)+IF(AND(I24=6,L24="OK")*AND(Q24="OK",V24="OK"),6,0)</f>
        <v>0</v>
      </c>
      <c r="F40" s="129">
        <f>IF(E40=1,1,0)</f>
        <v>0</v>
      </c>
      <c r="G40" s="130">
        <f>IF(E40=2,1,0)</f>
        <v>0</v>
      </c>
      <c r="H40" s="130">
        <f>IF(E40=3,1,0)</f>
        <v>0</v>
      </c>
      <c r="I40" s="130">
        <f>IF(E40=4,1,0)</f>
        <v>0</v>
      </c>
      <c r="J40" s="131">
        <f>IF(E40=6,1,0)</f>
        <v>0</v>
      </c>
      <c r="K40" s="72" t="str">
        <f>IF(E40=0,"BRAK MOŻLIWOŚCI ZASTOSOWANIA SYSTEMU. Skontaktuj się z AFFS.","OK")</f>
        <v>BRAK MOŻLIWOŚCI ZASTOSOWANIA SYSTEMU. Skontaktuj się z AFFS.</v>
      </c>
      <c r="L40" s="1"/>
      <c r="M40" s="1"/>
      <c r="N40" s="1"/>
      <c r="O40" s="1"/>
    </row>
    <row r="41" spans="2:22" customFormat="1" ht="15" thickBot="1" x14ac:dyDescent="0.35"/>
    <row r="42" spans="2:22" customFormat="1" x14ac:dyDescent="0.3">
      <c r="B42" s="97" t="s">
        <v>64</v>
      </c>
      <c r="C42" s="121"/>
      <c r="D42" s="121"/>
      <c r="E42" s="121"/>
      <c r="F42" s="121"/>
      <c r="G42" s="118"/>
      <c r="H42" s="118"/>
      <c r="I42" s="118"/>
      <c r="J42" s="119"/>
    </row>
    <row r="43" spans="2:22" customFormat="1" x14ac:dyDescent="0.3">
      <c r="B43" s="121" t="s">
        <v>59</v>
      </c>
      <c r="C43" s="121"/>
      <c r="D43" s="121"/>
      <c r="E43" s="121"/>
      <c r="F43" s="121"/>
      <c r="G43" s="121"/>
      <c r="H43" s="121"/>
      <c r="I43" s="121"/>
      <c r="J43" s="122"/>
    </row>
    <row r="44" spans="2:22" customFormat="1" x14ac:dyDescent="0.3">
      <c r="B44" s="121" t="s">
        <v>58</v>
      </c>
      <c r="C44" s="121"/>
      <c r="D44" s="121"/>
      <c r="E44" s="121"/>
      <c r="F44" s="121"/>
      <c r="G44" s="121"/>
      <c r="H44" s="121"/>
      <c r="I44" s="121"/>
      <c r="J44" s="122"/>
    </row>
    <row r="45" spans="2:22" customFormat="1" x14ac:dyDescent="0.3">
      <c r="B45" s="121" t="s">
        <v>76</v>
      </c>
      <c r="C45" s="121"/>
      <c r="D45" s="121"/>
      <c r="E45" s="121"/>
      <c r="F45" s="121"/>
      <c r="G45" s="121"/>
      <c r="H45" s="121"/>
      <c r="I45" s="121"/>
      <c r="J45" s="122"/>
    </row>
    <row r="46" spans="2:22" customFormat="1" x14ac:dyDescent="0.3">
      <c r="B46" s="120" t="s">
        <v>75</v>
      </c>
      <c r="C46" s="121"/>
      <c r="D46" s="121"/>
      <c r="E46" s="121"/>
      <c r="F46" s="121"/>
      <c r="G46" s="121"/>
      <c r="H46" s="121"/>
      <c r="I46" s="121"/>
      <c r="J46" s="122"/>
    </row>
    <row r="47" spans="2:22" customFormat="1" x14ac:dyDescent="0.3">
      <c r="B47" s="120"/>
      <c r="C47" s="121"/>
      <c r="D47" s="121"/>
      <c r="E47" s="121"/>
      <c r="F47" s="121"/>
      <c r="G47" s="121"/>
      <c r="H47" s="121"/>
      <c r="I47" s="121"/>
      <c r="J47" s="122"/>
    </row>
    <row r="48" spans="2:22" customFormat="1" x14ac:dyDescent="0.3">
      <c r="B48" s="120" t="s">
        <v>60</v>
      </c>
      <c r="C48" s="121"/>
      <c r="D48" s="121"/>
      <c r="E48" s="121"/>
      <c r="F48" s="121"/>
      <c r="G48" s="121"/>
      <c r="H48" s="121"/>
      <c r="I48" s="121"/>
      <c r="J48" s="122"/>
    </row>
    <row r="49" spans="2:10" customFormat="1" x14ac:dyDescent="0.3">
      <c r="B49" s="120" t="s">
        <v>65</v>
      </c>
      <c r="C49" s="121"/>
      <c r="D49" s="121"/>
      <c r="E49" s="125" t="s">
        <v>62</v>
      </c>
      <c r="F49" s="121"/>
      <c r="G49" s="121"/>
      <c r="H49" s="121"/>
      <c r="I49" s="121"/>
      <c r="J49" s="122"/>
    </row>
    <row r="50" spans="2:10" customFormat="1" x14ac:dyDescent="0.3">
      <c r="B50" s="120"/>
      <c r="C50" s="121"/>
      <c r="D50" s="121"/>
      <c r="E50" s="126" t="s">
        <v>63</v>
      </c>
      <c r="F50" s="121"/>
      <c r="G50" s="121"/>
      <c r="H50" s="121"/>
      <c r="I50" s="121"/>
      <c r="J50" s="122"/>
    </row>
    <row r="51" spans="2:10" customFormat="1" ht="15" thickBot="1" x14ac:dyDescent="0.35">
      <c r="B51" s="120"/>
      <c r="C51" s="121"/>
      <c r="D51" s="121"/>
      <c r="E51" s="127" t="s">
        <v>66</v>
      </c>
      <c r="F51" s="121"/>
      <c r="G51" s="123"/>
      <c r="H51" s="123"/>
      <c r="I51" s="123"/>
      <c r="J51" s="124"/>
    </row>
    <row r="52" spans="2:10" customFormat="1" x14ac:dyDescent="0.3"/>
    <row r="53" spans="2:10" customFormat="1" x14ac:dyDescent="0.3"/>
    <row r="54" spans="2:10" customFormat="1" x14ac:dyDescent="0.3"/>
    <row r="55" spans="2:10" customFormat="1" x14ac:dyDescent="0.3"/>
    <row r="56" spans="2:10" customFormat="1" x14ac:dyDescent="0.3"/>
    <row r="57" spans="2:10" customFormat="1" x14ac:dyDescent="0.3"/>
    <row r="58" spans="2:10" customFormat="1" x14ac:dyDescent="0.3"/>
    <row r="59" spans="2:10" customFormat="1" x14ac:dyDescent="0.3"/>
    <row r="60" spans="2:10" customFormat="1" x14ac:dyDescent="0.3"/>
    <row r="61" spans="2:10" customFormat="1" x14ac:dyDescent="0.3"/>
    <row r="62" spans="2:10" customFormat="1" x14ac:dyDescent="0.3"/>
    <row r="63" spans="2:10" customFormat="1" x14ac:dyDescent="0.3"/>
    <row r="64" spans="2:10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</sheetData>
  <sheetProtection algorithmName="SHA-512" hashValue="CBkIeDfCsTJsWYdrbE62ljy9WYicVSx0DQfhNZD93bo5Djp3x8Gr2cDn2OpG2sqJNRxRG2jRkL/BhyNMM+oa5w==" saltValue="Mea2Cov3nOf9onR4RATdmQ==" spinCount="100000" sheet="1" objects="1" scenarios="1"/>
  <mergeCells count="1">
    <mergeCell ref="B11:D11"/>
  </mergeCells>
  <hyperlinks>
    <hyperlink ref="E49" r:id="rId1" xr:uid="{ABA0F1DA-FA93-4C52-9E7D-8514EB9BB328}"/>
    <hyperlink ref="E51" r:id="rId2" xr:uid="{E39919F3-6591-4D2E-A76C-FF9D121690D1}"/>
  </hyperlinks>
  <pageMargins left="0.70866141732283472" right="0.70866141732283472" top="0.74803149606299213" bottom="0.74803149606299213" header="0.31496062992125984" footer="0.31496062992125984"/>
  <pageSetup scale="51" fitToHeight="0" orientation="landscape" r:id="rId3"/>
  <headerFooter>
    <oddHeader>&amp;C&amp;F</oddHeader>
    <oddFooter>&amp;L&amp;D&amp;R&amp;P/&amp;N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A89B4-350B-41D6-9852-790DE1AA1C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Informacje podstawowe</vt:lpstr>
      <vt:lpstr>Dobór systemu jednostref.</vt:lpstr>
      <vt:lpstr>Dobór systemu wielostref,</vt:lpstr>
      <vt:lpstr>'Dobór systemu jednostref.'!Obszar_wydruku</vt:lpstr>
      <vt:lpstr>'Dobór systemu wielostref,'!Obszar_wydruku</vt:lpstr>
      <vt:lpstr>'Informacje podstawowe'!Obszar_wydruku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Czerniak</dc:creator>
  <cp:lastModifiedBy>Jarosław Czerniak</cp:lastModifiedBy>
  <cp:lastPrinted>2024-08-19T06:22:35Z</cp:lastPrinted>
  <dcterms:created xsi:type="dcterms:W3CDTF">2024-04-10T07:17:15Z</dcterms:created>
  <dcterms:modified xsi:type="dcterms:W3CDTF">2024-08-19T06:22:38Z</dcterms:modified>
</cp:coreProperties>
</file>